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24615" windowHeight="1536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25725"/>
</workbook>
</file>

<file path=xl/calcChain.xml><?xml version="1.0" encoding="utf-8"?>
<calcChain xmlns="http://schemas.openxmlformats.org/spreadsheetml/2006/main">
  <c r="A20" i="4"/>
  <c r="B20"/>
  <c r="C20"/>
  <c r="D20"/>
  <c r="E20"/>
  <c r="F20"/>
  <c r="G20"/>
  <c r="H20"/>
  <c r="A19"/>
  <c r="B19"/>
  <c r="C19"/>
  <c r="D19"/>
  <c r="E19"/>
  <c r="F19"/>
  <c r="G19"/>
  <c r="H19"/>
  <c r="A18"/>
  <c r="B18"/>
  <c r="C18"/>
  <c r="D18"/>
  <c r="E18"/>
  <c r="F18"/>
  <c r="G18"/>
  <c r="H18"/>
  <c r="A17"/>
  <c r="B17"/>
  <c r="C17"/>
  <c r="D17"/>
  <c r="E17"/>
  <c r="F17"/>
  <c r="G17"/>
  <c r="H17"/>
  <c r="A16"/>
  <c r="B16"/>
  <c r="C16"/>
  <c r="D16"/>
  <c r="E16"/>
  <c r="F16"/>
  <c r="G16"/>
  <c r="H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1"/>
  <sheetViews>
    <sheetView tabSelected="1" topLeftCell="A410" zoomScale="85" zoomScaleNormal="85" workbookViewId="0">
      <selection activeCell="G426" sqref="G426"/>
    </sheetView>
  </sheetViews>
  <sheetFormatPr defaultRowHeight="16.5"/>
  <sheetData>
    <row r="1" spans="1:7">
      <c r="A1" s="1">
        <v>10</v>
      </c>
      <c r="B1" s="1">
        <v>23</v>
      </c>
      <c r="C1" s="1">
        <v>29</v>
      </c>
      <c r="D1" s="1">
        <v>33</v>
      </c>
      <c r="E1" s="1">
        <v>37</v>
      </c>
      <c r="F1" s="1">
        <v>40</v>
      </c>
      <c r="G1" s="1">
        <v>16</v>
      </c>
    </row>
    <row r="2" spans="1:7">
      <c r="A2" s="1">
        <v>9</v>
      </c>
      <c r="B2" s="1">
        <v>13</v>
      </c>
      <c r="C2" s="1">
        <v>21</v>
      </c>
      <c r="D2" s="1">
        <v>25</v>
      </c>
      <c r="E2" s="1">
        <v>32</v>
      </c>
      <c r="F2" s="1">
        <v>42</v>
      </c>
      <c r="G2" s="1">
        <v>2</v>
      </c>
    </row>
    <row r="3" spans="1:7">
      <c r="A3" s="1">
        <v>11</v>
      </c>
      <c r="B3" s="1">
        <v>16</v>
      </c>
      <c r="C3" s="1">
        <v>19</v>
      </c>
      <c r="D3" s="1">
        <v>21</v>
      </c>
      <c r="E3" s="1">
        <v>27</v>
      </c>
      <c r="F3" s="1">
        <v>31</v>
      </c>
      <c r="G3" s="1">
        <v>30</v>
      </c>
    </row>
    <row r="4" spans="1:7">
      <c r="A4" s="1">
        <v>14</v>
      </c>
      <c r="B4" s="1">
        <v>27</v>
      </c>
      <c r="C4" s="1">
        <v>30</v>
      </c>
      <c r="D4" s="1">
        <v>31</v>
      </c>
      <c r="E4" s="1">
        <v>40</v>
      </c>
      <c r="F4" s="1">
        <v>42</v>
      </c>
      <c r="G4" s="1">
        <v>2</v>
      </c>
    </row>
    <row r="5" spans="1:7">
      <c r="A5" s="1">
        <v>16</v>
      </c>
      <c r="B5" s="1">
        <v>24</v>
      </c>
      <c r="C5" s="1">
        <v>29</v>
      </c>
      <c r="D5" s="1">
        <v>40</v>
      </c>
      <c r="E5" s="1">
        <v>41</v>
      </c>
      <c r="F5" s="1">
        <v>42</v>
      </c>
      <c r="G5" s="1">
        <v>3</v>
      </c>
    </row>
    <row r="6" spans="1:7">
      <c r="A6" s="1">
        <v>14</v>
      </c>
      <c r="B6" s="1">
        <v>15</v>
      </c>
      <c r="C6" s="1">
        <v>26</v>
      </c>
      <c r="D6" s="1">
        <v>27</v>
      </c>
      <c r="E6" s="1">
        <v>40</v>
      </c>
      <c r="F6" s="1">
        <v>42</v>
      </c>
      <c r="G6" s="1">
        <v>34</v>
      </c>
    </row>
    <row r="7" spans="1:7">
      <c r="A7" s="1">
        <v>2</v>
      </c>
      <c r="B7" s="1">
        <v>9</v>
      </c>
      <c r="C7" s="1">
        <v>16</v>
      </c>
      <c r="D7" s="1">
        <v>25</v>
      </c>
      <c r="E7" s="1">
        <v>26</v>
      </c>
      <c r="F7" s="1">
        <v>40</v>
      </c>
      <c r="G7" s="1">
        <v>42</v>
      </c>
    </row>
    <row r="8" spans="1:7">
      <c r="A8" s="1">
        <v>8</v>
      </c>
      <c r="B8" s="1">
        <v>19</v>
      </c>
      <c r="C8" s="1">
        <v>25</v>
      </c>
      <c r="D8" s="1">
        <v>34</v>
      </c>
      <c r="E8" s="1">
        <v>37</v>
      </c>
      <c r="F8" s="1">
        <v>39</v>
      </c>
      <c r="G8" s="1">
        <v>9</v>
      </c>
    </row>
    <row r="9" spans="1:7">
      <c r="A9" s="1">
        <v>2</v>
      </c>
      <c r="B9" s="1">
        <v>4</v>
      </c>
      <c r="C9" s="1">
        <v>16</v>
      </c>
      <c r="D9" s="1">
        <v>17</v>
      </c>
      <c r="E9" s="1">
        <v>36</v>
      </c>
      <c r="F9" s="1">
        <v>39</v>
      </c>
      <c r="G9" s="1">
        <v>14</v>
      </c>
    </row>
    <row r="10" spans="1:7">
      <c r="A10" s="1">
        <v>9</v>
      </c>
      <c r="B10" s="1">
        <v>25</v>
      </c>
      <c r="C10" s="1">
        <v>30</v>
      </c>
      <c r="D10" s="1">
        <v>33</v>
      </c>
      <c r="E10" s="1">
        <v>41</v>
      </c>
      <c r="F10" s="1">
        <v>44</v>
      </c>
      <c r="G10" s="1">
        <v>6</v>
      </c>
    </row>
    <row r="11" spans="1:7">
      <c r="A11" s="1">
        <v>1</v>
      </c>
      <c r="B11" s="1">
        <v>7</v>
      </c>
      <c r="C11" s="1">
        <v>36</v>
      </c>
      <c r="D11" s="1">
        <v>37</v>
      </c>
      <c r="E11" s="1">
        <v>41</v>
      </c>
      <c r="F11" s="1">
        <v>42</v>
      </c>
      <c r="G11" s="1">
        <v>14</v>
      </c>
    </row>
    <row r="12" spans="1:7">
      <c r="A12" s="1">
        <v>2</v>
      </c>
      <c r="B12" s="1">
        <v>11</v>
      </c>
      <c r="C12" s="1">
        <v>21</v>
      </c>
      <c r="D12" s="1">
        <v>25</v>
      </c>
      <c r="E12" s="1">
        <v>39</v>
      </c>
      <c r="F12" s="1">
        <v>45</v>
      </c>
      <c r="G12" s="1">
        <v>44</v>
      </c>
    </row>
    <row r="13" spans="1:7">
      <c r="A13" s="1">
        <v>22</v>
      </c>
      <c r="B13" s="1">
        <v>23</v>
      </c>
      <c r="C13" s="1">
        <v>25</v>
      </c>
      <c r="D13" s="1">
        <v>37</v>
      </c>
      <c r="E13" s="1">
        <v>38</v>
      </c>
      <c r="F13" s="1">
        <v>42</v>
      </c>
      <c r="G13" s="1">
        <v>26</v>
      </c>
    </row>
    <row r="14" spans="1:7">
      <c r="A14" s="1">
        <v>2</v>
      </c>
      <c r="B14" s="1">
        <v>6</v>
      </c>
      <c r="C14" s="1">
        <v>12</v>
      </c>
      <c r="D14" s="1">
        <v>31</v>
      </c>
      <c r="E14" s="1">
        <v>33</v>
      </c>
      <c r="F14" s="1">
        <v>40</v>
      </c>
      <c r="G14" s="1">
        <v>15</v>
      </c>
    </row>
    <row r="15" spans="1:7">
      <c r="A15" s="1">
        <v>3</v>
      </c>
      <c r="B15" s="1">
        <v>4</v>
      </c>
      <c r="C15" s="1">
        <v>16</v>
      </c>
      <c r="D15" s="1">
        <v>30</v>
      </c>
      <c r="E15" s="1">
        <v>31</v>
      </c>
      <c r="F15" s="1">
        <v>37</v>
      </c>
      <c r="G15" s="1">
        <v>13</v>
      </c>
    </row>
    <row r="16" spans="1:7">
      <c r="A16" s="1">
        <v>6</v>
      </c>
      <c r="B16" s="1">
        <v>7</v>
      </c>
      <c r="C16" s="1">
        <v>24</v>
      </c>
      <c r="D16" s="1">
        <v>37</v>
      </c>
      <c r="E16" s="1">
        <v>38</v>
      </c>
      <c r="F16" s="1">
        <v>40</v>
      </c>
      <c r="G16" s="1">
        <v>33</v>
      </c>
    </row>
    <row r="17" spans="1:7">
      <c r="A17" s="1">
        <v>3</v>
      </c>
      <c r="B17" s="1">
        <v>4</v>
      </c>
      <c r="C17" s="1">
        <v>9</v>
      </c>
      <c r="D17" s="1">
        <v>17</v>
      </c>
      <c r="E17" s="1">
        <v>32</v>
      </c>
      <c r="F17" s="1">
        <v>37</v>
      </c>
      <c r="G17" s="1">
        <v>1</v>
      </c>
    </row>
    <row r="18" spans="1:7">
      <c r="A18" s="1">
        <v>3</v>
      </c>
      <c r="B18" s="1">
        <v>12</v>
      </c>
      <c r="C18" s="1">
        <v>13</v>
      </c>
      <c r="D18" s="1">
        <v>19</v>
      </c>
      <c r="E18" s="1">
        <v>32</v>
      </c>
      <c r="F18" s="1">
        <v>35</v>
      </c>
      <c r="G18" s="1">
        <v>29</v>
      </c>
    </row>
    <row r="19" spans="1:7">
      <c r="A19" s="1">
        <v>6</v>
      </c>
      <c r="B19" s="1">
        <v>30</v>
      </c>
      <c r="C19" s="1">
        <v>38</v>
      </c>
      <c r="D19" s="1">
        <v>39</v>
      </c>
      <c r="E19" s="1">
        <v>40</v>
      </c>
      <c r="F19" s="1">
        <v>43</v>
      </c>
      <c r="G19" s="1">
        <v>26</v>
      </c>
    </row>
    <row r="20" spans="1:7">
      <c r="A20" s="1">
        <v>10</v>
      </c>
      <c r="B20" s="1">
        <v>14</v>
      </c>
      <c r="C20" s="1">
        <v>18</v>
      </c>
      <c r="D20" s="1">
        <v>20</v>
      </c>
      <c r="E20" s="1">
        <v>23</v>
      </c>
      <c r="F20" s="1">
        <v>30</v>
      </c>
      <c r="G20" s="1">
        <v>41</v>
      </c>
    </row>
    <row r="21" spans="1:7">
      <c r="A21" s="1">
        <v>6</v>
      </c>
      <c r="B21" s="1">
        <v>12</v>
      </c>
      <c r="C21" s="1">
        <v>17</v>
      </c>
      <c r="D21" s="1">
        <v>18</v>
      </c>
      <c r="E21" s="1">
        <v>31</v>
      </c>
      <c r="F21" s="1">
        <v>32</v>
      </c>
      <c r="G21" s="1">
        <v>21</v>
      </c>
    </row>
    <row r="22" spans="1:7">
      <c r="A22" s="1">
        <v>4</v>
      </c>
      <c r="B22" s="1">
        <v>5</v>
      </c>
      <c r="C22" s="1">
        <v>6</v>
      </c>
      <c r="D22" s="1">
        <v>8</v>
      </c>
      <c r="E22" s="1">
        <v>17</v>
      </c>
      <c r="F22" s="1">
        <v>39</v>
      </c>
      <c r="G22" s="1">
        <v>25</v>
      </c>
    </row>
    <row r="23" spans="1:7">
      <c r="A23" s="1">
        <v>5</v>
      </c>
      <c r="B23" s="1">
        <v>13</v>
      </c>
      <c r="C23" s="1">
        <v>17</v>
      </c>
      <c r="D23" s="1">
        <v>18</v>
      </c>
      <c r="E23" s="1">
        <v>33</v>
      </c>
      <c r="F23" s="1">
        <v>42</v>
      </c>
      <c r="G23" s="1">
        <v>44</v>
      </c>
    </row>
    <row r="24" spans="1:7">
      <c r="A24" s="1">
        <v>7</v>
      </c>
      <c r="B24" s="1">
        <v>8</v>
      </c>
      <c r="C24" s="1">
        <v>27</v>
      </c>
      <c r="D24" s="1">
        <v>29</v>
      </c>
      <c r="E24" s="1">
        <v>36</v>
      </c>
      <c r="F24" s="1">
        <v>43</v>
      </c>
      <c r="G24" s="1">
        <v>6</v>
      </c>
    </row>
    <row r="25" spans="1:7">
      <c r="A25" s="1">
        <v>2</v>
      </c>
      <c r="B25" s="1">
        <v>4</v>
      </c>
      <c r="C25" s="1">
        <v>21</v>
      </c>
      <c r="D25" s="1">
        <v>26</v>
      </c>
      <c r="E25" s="1">
        <v>43</v>
      </c>
      <c r="F25" s="1">
        <v>44</v>
      </c>
      <c r="G25" s="1">
        <v>16</v>
      </c>
    </row>
    <row r="26" spans="1:7">
      <c r="A26" s="1">
        <v>4</v>
      </c>
      <c r="B26" s="1">
        <v>5</v>
      </c>
      <c r="C26" s="1">
        <v>7</v>
      </c>
      <c r="D26" s="1">
        <v>18</v>
      </c>
      <c r="E26" s="1">
        <v>20</v>
      </c>
      <c r="F26" s="1">
        <v>25</v>
      </c>
      <c r="G26" s="1">
        <v>31</v>
      </c>
    </row>
    <row r="27" spans="1:7">
      <c r="A27" s="1">
        <v>1</v>
      </c>
      <c r="B27" s="1">
        <v>20</v>
      </c>
      <c r="C27" s="1">
        <v>26</v>
      </c>
      <c r="D27" s="1">
        <v>28</v>
      </c>
      <c r="E27" s="1">
        <v>37</v>
      </c>
      <c r="F27" s="1">
        <v>43</v>
      </c>
      <c r="G27" s="1">
        <v>27</v>
      </c>
    </row>
    <row r="28" spans="1:7">
      <c r="A28" s="1">
        <v>9</v>
      </c>
      <c r="B28" s="1">
        <v>18</v>
      </c>
      <c r="C28" s="1">
        <v>23</v>
      </c>
      <c r="D28" s="1">
        <v>25</v>
      </c>
      <c r="E28" s="1">
        <v>35</v>
      </c>
      <c r="F28" s="1">
        <v>37</v>
      </c>
      <c r="G28" s="1">
        <v>1</v>
      </c>
    </row>
    <row r="29" spans="1:7">
      <c r="A29" s="1">
        <v>1</v>
      </c>
      <c r="B29" s="1">
        <v>5</v>
      </c>
      <c r="C29" s="1">
        <v>13</v>
      </c>
      <c r="D29" s="1">
        <v>34</v>
      </c>
      <c r="E29" s="1">
        <v>39</v>
      </c>
      <c r="F29" s="1">
        <v>40</v>
      </c>
      <c r="G29" s="1">
        <v>11</v>
      </c>
    </row>
    <row r="30" spans="1:7">
      <c r="A30" s="1">
        <v>8</v>
      </c>
      <c r="B30" s="1">
        <v>17</v>
      </c>
      <c r="C30" s="1">
        <v>20</v>
      </c>
      <c r="D30" s="1">
        <v>35</v>
      </c>
      <c r="E30" s="1">
        <v>36</v>
      </c>
      <c r="F30" s="1">
        <v>44</v>
      </c>
      <c r="G30" s="1">
        <v>4</v>
      </c>
    </row>
    <row r="31" spans="1:7">
      <c r="A31" s="1">
        <v>7</v>
      </c>
      <c r="B31" s="1">
        <v>9</v>
      </c>
      <c r="C31" s="1">
        <v>18</v>
      </c>
      <c r="D31" s="1">
        <v>23</v>
      </c>
      <c r="E31" s="1">
        <v>28</v>
      </c>
      <c r="F31" s="1">
        <v>35</v>
      </c>
      <c r="G31" s="1">
        <v>32</v>
      </c>
    </row>
    <row r="32" spans="1:7">
      <c r="A32" s="1">
        <v>6</v>
      </c>
      <c r="B32" s="1">
        <v>14</v>
      </c>
      <c r="C32" s="1">
        <v>19</v>
      </c>
      <c r="D32" s="1">
        <v>25</v>
      </c>
      <c r="E32" s="1">
        <v>34</v>
      </c>
      <c r="F32" s="1">
        <v>44</v>
      </c>
      <c r="G32" s="1">
        <v>11</v>
      </c>
    </row>
    <row r="33" spans="1:7">
      <c r="A33" s="1">
        <v>4</v>
      </c>
      <c r="B33" s="1">
        <v>7</v>
      </c>
      <c r="C33" s="1">
        <v>32</v>
      </c>
      <c r="D33" s="1">
        <v>33</v>
      </c>
      <c r="E33" s="1">
        <v>40</v>
      </c>
      <c r="F33" s="1">
        <v>41</v>
      </c>
      <c r="G33" s="1">
        <v>9</v>
      </c>
    </row>
    <row r="34" spans="1:7">
      <c r="A34" s="1">
        <v>9</v>
      </c>
      <c r="B34" s="1">
        <v>26</v>
      </c>
      <c r="C34" s="1">
        <v>35</v>
      </c>
      <c r="D34" s="1">
        <v>37</v>
      </c>
      <c r="E34" s="1">
        <v>40</v>
      </c>
      <c r="F34" s="1">
        <v>42</v>
      </c>
      <c r="G34" s="1">
        <v>2</v>
      </c>
    </row>
    <row r="35" spans="1:7">
      <c r="A35" s="1">
        <v>2</v>
      </c>
      <c r="B35" s="1">
        <v>3</v>
      </c>
      <c r="C35" s="1">
        <v>11</v>
      </c>
      <c r="D35" s="1">
        <v>26</v>
      </c>
      <c r="E35" s="1">
        <v>37</v>
      </c>
      <c r="F35" s="1">
        <v>43</v>
      </c>
      <c r="G35" s="1">
        <v>39</v>
      </c>
    </row>
    <row r="36" spans="1:7">
      <c r="A36" s="1">
        <v>1</v>
      </c>
      <c r="B36" s="1">
        <v>10</v>
      </c>
      <c r="C36" s="1">
        <v>23</v>
      </c>
      <c r="D36" s="1">
        <v>26</v>
      </c>
      <c r="E36" s="1">
        <v>28</v>
      </c>
      <c r="F36" s="1">
        <v>40</v>
      </c>
      <c r="G36" s="1">
        <v>31</v>
      </c>
    </row>
    <row r="37" spans="1:7">
      <c r="A37" s="1">
        <v>7</v>
      </c>
      <c r="B37" s="1">
        <v>27</v>
      </c>
      <c r="C37" s="1">
        <v>30</v>
      </c>
      <c r="D37" s="1">
        <v>33</v>
      </c>
      <c r="E37" s="1">
        <v>35</v>
      </c>
      <c r="F37" s="1">
        <v>37</v>
      </c>
      <c r="G37" s="1">
        <v>42</v>
      </c>
    </row>
    <row r="38" spans="1:7">
      <c r="A38" s="1">
        <v>16</v>
      </c>
      <c r="B38" s="1">
        <v>17</v>
      </c>
      <c r="C38" s="1">
        <v>22</v>
      </c>
      <c r="D38" s="1">
        <v>30</v>
      </c>
      <c r="E38" s="1">
        <v>37</v>
      </c>
      <c r="F38" s="1">
        <v>43</v>
      </c>
      <c r="G38" s="1">
        <v>36</v>
      </c>
    </row>
    <row r="39" spans="1:7">
      <c r="A39" s="1">
        <v>6</v>
      </c>
      <c r="B39" s="1">
        <v>7</v>
      </c>
      <c r="C39" s="1">
        <v>13</v>
      </c>
      <c r="D39" s="1">
        <v>15</v>
      </c>
      <c r="E39" s="1">
        <v>21</v>
      </c>
      <c r="F39" s="1">
        <v>43</v>
      </c>
      <c r="G39" s="1">
        <v>8</v>
      </c>
    </row>
    <row r="40" spans="1:7">
      <c r="A40" s="1">
        <v>7</v>
      </c>
      <c r="B40" s="1">
        <v>13</v>
      </c>
      <c r="C40" s="1">
        <v>18</v>
      </c>
      <c r="D40" s="1">
        <v>19</v>
      </c>
      <c r="E40" s="1">
        <v>25</v>
      </c>
      <c r="F40" s="1">
        <v>26</v>
      </c>
      <c r="G40" s="1">
        <v>6</v>
      </c>
    </row>
    <row r="41" spans="1:7">
      <c r="A41" s="1">
        <v>13</v>
      </c>
      <c r="B41" s="1">
        <v>20</v>
      </c>
      <c r="C41" s="1">
        <v>23</v>
      </c>
      <c r="D41" s="1">
        <v>35</v>
      </c>
      <c r="E41" s="1">
        <v>38</v>
      </c>
      <c r="F41" s="1">
        <v>43</v>
      </c>
      <c r="G41" s="1">
        <v>34</v>
      </c>
    </row>
    <row r="42" spans="1:7">
      <c r="A42" s="1">
        <v>17</v>
      </c>
      <c r="B42" s="1">
        <v>18</v>
      </c>
      <c r="C42" s="1">
        <v>19</v>
      </c>
      <c r="D42" s="1">
        <v>21</v>
      </c>
      <c r="E42" s="1">
        <v>23</v>
      </c>
      <c r="F42" s="1">
        <v>32</v>
      </c>
      <c r="G42" s="1">
        <v>1</v>
      </c>
    </row>
    <row r="43" spans="1:7">
      <c r="A43" s="1">
        <v>6</v>
      </c>
      <c r="B43" s="1">
        <v>31</v>
      </c>
      <c r="C43" s="1">
        <v>35</v>
      </c>
      <c r="D43" s="1">
        <v>38</v>
      </c>
      <c r="E43" s="1">
        <v>39</v>
      </c>
      <c r="F43" s="1">
        <v>44</v>
      </c>
      <c r="G43" s="1">
        <v>1</v>
      </c>
    </row>
    <row r="44" spans="1:7">
      <c r="A44" s="1">
        <v>3</v>
      </c>
      <c r="B44" s="1">
        <v>11</v>
      </c>
      <c r="C44" s="1">
        <v>21</v>
      </c>
      <c r="D44" s="1">
        <v>30</v>
      </c>
      <c r="E44" s="1">
        <v>38</v>
      </c>
      <c r="F44" s="1">
        <v>45</v>
      </c>
      <c r="G44" s="1">
        <v>39</v>
      </c>
    </row>
    <row r="45" spans="1:7">
      <c r="A45" s="1">
        <v>1</v>
      </c>
      <c r="B45" s="1">
        <v>10</v>
      </c>
      <c r="C45" s="1">
        <v>20</v>
      </c>
      <c r="D45" s="1">
        <v>27</v>
      </c>
      <c r="E45" s="1">
        <v>33</v>
      </c>
      <c r="F45" s="1">
        <v>35</v>
      </c>
      <c r="G45" s="1">
        <v>17</v>
      </c>
    </row>
    <row r="46" spans="1:7">
      <c r="A46" s="1">
        <v>8</v>
      </c>
      <c r="B46" s="1">
        <v>13</v>
      </c>
      <c r="C46" s="1">
        <v>15</v>
      </c>
      <c r="D46" s="1">
        <v>23</v>
      </c>
      <c r="E46" s="1">
        <v>31</v>
      </c>
      <c r="F46" s="1">
        <v>38</v>
      </c>
      <c r="G46" s="1">
        <v>39</v>
      </c>
    </row>
    <row r="47" spans="1:7">
      <c r="A47" s="1">
        <v>14</v>
      </c>
      <c r="B47" s="1">
        <v>17</v>
      </c>
      <c r="C47" s="1">
        <v>26</v>
      </c>
      <c r="D47" s="1">
        <v>31</v>
      </c>
      <c r="E47" s="1">
        <v>36</v>
      </c>
      <c r="F47" s="1">
        <v>45</v>
      </c>
      <c r="G47" s="1">
        <v>27</v>
      </c>
    </row>
    <row r="48" spans="1:7">
      <c r="A48" s="1">
        <v>6</v>
      </c>
      <c r="B48" s="1">
        <v>10</v>
      </c>
      <c r="C48" s="1">
        <v>18</v>
      </c>
      <c r="D48" s="1">
        <v>26</v>
      </c>
      <c r="E48" s="1">
        <v>37</v>
      </c>
      <c r="F48" s="1">
        <v>38</v>
      </c>
      <c r="G48" s="1">
        <v>3</v>
      </c>
    </row>
    <row r="49" spans="1:7">
      <c r="A49" s="1">
        <v>4</v>
      </c>
      <c r="B49" s="1">
        <v>7</v>
      </c>
      <c r="C49" s="1">
        <v>16</v>
      </c>
      <c r="D49" s="1">
        <v>19</v>
      </c>
      <c r="E49" s="1">
        <v>33</v>
      </c>
      <c r="F49" s="1">
        <v>40</v>
      </c>
      <c r="G49" s="1">
        <v>30</v>
      </c>
    </row>
    <row r="50" spans="1:7">
      <c r="A50" s="1">
        <v>2</v>
      </c>
      <c r="B50" s="1">
        <v>10</v>
      </c>
      <c r="C50" s="1">
        <v>12</v>
      </c>
      <c r="D50" s="1">
        <v>15</v>
      </c>
      <c r="E50" s="1">
        <v>22</v>
      </c>
      <c r="F50" s="1">
        <v>44</v>
      </c>
      <c r="G50" s="1">
        <v>1</v>
      </c>
    </row>
    <row r="51" spans="1:7">
      <c r="A51" s="1">
        <v>2</v>
      </c>
      <c r="B51" s="1">
        <v>3</v>
      </c>
      <c r="C51" s="1">
        <v>11</v>
      </c>
      <c r="D51" s="1">
        <v>16</v>
      </c>
      <c r="E51" s="1">
        <v>26</v>
      </c>
      <c r="F51" s="1">
        <v>44</v>
      </c>
      <c r="G51" s="1">
        <v>35</v>
      </c>
    </row>
    <row r="52" spans="1:7">
      <c r="A52" s="1">
        <v>2</v>
      </c>
      <c r="B52" s="1">
        <v>4</v>
      </c>
      <c r="C52" s="1">
        <v>15</v>
      </c>
      <c r="D52" s="1">
        <v>16</v>
      </c>
      <c r="E52" s="1">
        <v>20</v>
      </c>
      <c r="F52" s="1">
        <v>29</v>
      </c>
      <c r="G52" s="1">
        <v>1</v>
      </c>
    </row>
    <row r="53" spans="1:7">
      <c r="A53" s="1">
        <v>7</v>
      </c>
      <c r="B53" s="1">
        <v>8</v>
      </c>
      <c r="C53" s="1">
        <v>14</v>
      </c>
      <c r="D53" s="1">
        <v>32</v>
      </c>
      <c r="E53" s="1">
        <v>33</v>
      </c>
      <c r="F53" s="1">
        <v>39</v>
      </c>
      <c r="G53" s="1">
        <v>42</v>
      </c>
    </row>
    <row r="54" spans="1:7">
      <c r="A54" s="1">
        <v>1</v>
      </c>
      <c r="B54" s="1">
        <v>8</v>
      </c>
      <c r="C54" s="1">
        <v>21</v>
      </c>
      <c r="D54" s="1">
        <v>27</v>
      </c>
      <c r="E54" s="1">
        <v>36</v>
      </c>
      <c r="F54" s="1">
        <v>39</v>
      </c>
      <c r="G54" s="1">
        <v>37</v>
      </c>
    </row>
    <row r="55" spans="1:7">
      <c r="A55" s="1">
        <v>17</v>
      </c>
      <c r="B55" s="1">
        <v>21</v>
      </c>
      <c r="C55" s="1">
        <v>31</v>
      </c>
      <c r="D55" s="1">
        <v>37</v>
      </c>
      <c r="E55" s="1">
        <v>40</v>
      </c>
      <c r="F55" s="1">
        <v>44</v>
      </c>
      <c r="G55" s="1">
        <v>7</v>
      </c>
    </row>
    <row r="56" spans="1:7">
      <c r="A56" s="1">
        <v>10</v>
      </c>
      <c r="B56" s="1">
        <v>14</v>
      </c>
      <c r="C56" s="1">
        <v>30</v>
      </c>
      <c r="D56" s="1">
        <v>31</v>
      </c>
      <c r="E56" s="1">
        <v>33</v>
      </c>
      <c r="F56" s="1">
        <v>37</v>
      </c>
      <c r="G56" s="1">
        <v>19</v>
      </c>
    </row>
    <row r="57" spans="1:7">
      <c r="A57" s="1">
        <v>7</v>
      </c>
      <c r="B57" s="1">
        <v>10</v>
      </c>
      <c r="C57" s="1">
        <v>16</v>
      </c>
      <c r="D57" s="1">
        <v>25</v>
      </c>
      <c r="E57" s="1">
        <v>29</v>
      </c>
      <c r="F57" s="1">
        <v>44</v>
      </c>
      <c r="G57" s="1">
        <v>6</v>
      </c>
    </row>
    <row r="58" spans="1:7">
      <c r="A58" s="1">
        <v>10</v>
      </c>
      <c r="B58" s="1">
        <v>24</v>
      </c>
      <c r="C58" s="1">
        <v>25</v>
      </c>
      <c r="D58" s="1">
        <v>33</v>
      </c>
      <c r="E58" s="1">
        <v>40</v>
      </c>
      <c r="F58" s="1">
        <v>44</v>
      </c>
      <c r="G58" s="1">
        <v>1</v>
      </c>
    </row>
    <row r="59" spans="1:7">
      <c r="A59" s="1">
        <v>6</v>
      </c>
      <c r="B59" s="1">
        <v>29</v>
      </c>
      <c r="C59" s="1">
        <v>36</v>
      </c>
      <c r="D59" s="1">
        <v>39</v>
      </c>
      <c r="E59" s="1">
        <v>41</v>
      </c>
      <c r="F59" s="1">
        <v>45</v>
      </c>
      <c r="G59" s="1">
        <v>13</v>
      </c>
    </row>
    <row r="60" spans="1:7">
      <c r="A60" s="1">
        <v>2</v>
      </c>
      <c r="B60" s="1">
        <v>8</v>
      </c>
      <c r="C60" s="1">
        <v>25</v>
      </c>
      <c r="D60" s="1">
        <v>36</v>
      </c>
      <c r="E60" s="1">
        <v>39</v>
      </c>
      <c r="F60" s="1">
        <v>42</v>
      </c>
      <c r="G60" s="1">
        <v>11</v>
      </c>
    </row>
    <row r="61" spans="1:7">
      <c r="A61" s="1">
        <v>14</v>
      </c>
      <c r="B61" s="1">
        <v>15</v>
      </c>
      <c r="C61" s="1">
        <v>19</v>
      </c>
      <c r="D61" s="1">
        <v>30</v>
      </c>
      <c r="E61" s="1">
        <v>38</v>
      </c>
      <c r="F61" s="1">
        <v>43</v>
      </c>
      <c r="G61" s="1">
        <v>8</v>
      </c>
    </row>
    <row r="62" spans="1:7">
      <c r="A62" s="1">
        <v>3</v>
      </c>
      <c r="B62" s="1">
        <v>8</v>
      </c>
      <c r="C62" s="1">
        <v>15</v>
      </c>
      <c r="D62" s="1">
        <v>27</v>
      </c>
      <c r="E62" s="1">
        <v>29</v>
      </c>
      <c r="F62" s="1">
        <v>35</v>
      </c>
      <c r="G62" s="1">
        <v>21</v>
      </c>
    </row>
    <row r="63" spans="1:7">
      <c r="A63" s="1">
        <v>3</v>
      </c>
      <c r="B63" s="1">
        <v>20</v>
      </c>
      <c r="C63" s="1">
        <v>23</v>
      </c>
      <c r="D63" s="1">
        <v>36</v>
      </c>
      <c r="E63" s="1">
        <v>38</v>
      </c>
      <c r="F63" s="1">
        <v>40</v>
      </c>
      <c r="G63" s="1">
        <v>5</v>
      </c>
    </row>
    <row r="64" spans="1:7">
      <c r="A64" s="1">
        <v>14</v>
      </c>
      <c r="B64" s="1">
        <v>15</v>
      </c>
      <c r="C64" s="1">
        <v>18</v>
      </c>
      <c r="D64" s="1">
        <v>21</v>
      </c>
      <c r="E64" s="1">
        <v>26</v>
      </c>
      <c r="F64" s="1">
        <v>36</v>
      </c>
      <c r="G64" s="1">
        <v>39</v>
      </c>
    </row>
    <row r="65" spans="1:7">
      <c r="A65" s="1">
        <v>4</v>
      </c>
      <c r="B65" s="1">
        <v>25</v>
      </c>
      <c r="C65" s="1">
        <v>33</v>
      </c>
      <c r="D65" s="1">
        <v>36</v>
      </c>
      <c r="E65" s="1">
        <v>40</v>
      </c>
      <c r="F65" s="1">
        <v>43</v>
      </c>
      <c r="G65" s="1">
        <v>39</v>
      </c>
    </row>
    <row r="66" spans="1:7">
      <c r="A66" s="1">
        <v>2</v>
      </c>
      <c r="B66" s="1">
        <v>3</v>
      </c>
      <c r="C66" s="1">
        <v>7</v>
      </c>
      <c r="D66" s="1">
        <v>17</v>
      </c>
      <c r="E66" s="1">
        <v>22</v>
      </c>
      <c r="F66" s="1">
        <v>24</v>
      </c>
      <c r="G66" s="1">
        <v>45</v>
      </c>
    </row>
    <row r="67" spans="1:7">
      <c r="A67" s="1">
        <v>3</v>
      </c>
      <c r="B67" s="1">
        <v>7</v>
      </c>
      <c r="C67" s="1">
        <v>10</v>
      </c>
      <c r="D67" s="1">
        <v>15</v>
      </c>
      <c r="E67" s="1">
        <v>36</v>
      </c>
      <c r="F67" s="1">
        <v>38</v>
      </c>
      <c r="G67" s="1">
        <v>33</v>
      </c>
    </row>
    <row r="68" spans="1:7">
      <c r="A68" s="1">
        <v>10</v>
      </c>
      <c r="B68" s="1">
        <v>12</v>
      </c>
      <c r="C68" s="1">
        <v>15</v>
      </c>
      <c r="D68" s="1">
        <v>16</v>
      </c>
      <c r="E68" s="1">
        <v>26</v>
      </c>
      <c r="F68" s="1">
        <v>39</v>
      </c>
      <c r="G68" s="1">
        <v>38</v>
      </c>
    </row>
    <row r="69" spans="1:7">
      <c r="A69" s="1">
        <v>5</v>
      </c>
      <c r="B69" s="1">
        <v>8</v>
      </c>
      <c r="C69" s="1">
        <v>14</v>
      </c>
      <c r="D69" s="1">
        <v>15</v>
      </c>
      <c r="E69" s="1">
        <v>19</v>
      </c>
      <c r="F69" s="1">
        <v>39</v>
      </c>
      <c r="G69" s="1">
        <v>35</v>
      </c>
    </row>
    <row r="70" spans="1:7">
      <c r="A70" s="1">
        <v>5</v>
      </c>
      <c r="B70" s="1">
        <v>19</v>
      </c>
      <c r="C70" s="1">
        <v>22</v>
      </c>
      <c r="D70" s="1">
        <v>25</v>
      </c>
      <c r="E70" s="1">
        <v>28</v>
      </c>
      <c r="F70" s="1">
        <v>43</v>
      </c>
      <c r="G70" s="1">
        <v>26</v>
      </c>
    </row>
    <row r="71" spans="1:7">
      <c r="A71" s="1">
        <v>5</v>
      </c>
      <c r="B71" s="1">
        <v>9</v>
      </c>
      <c r="C71" s="1">
        <v>12</v>
      </c>
      <c r="D71" s="1">
        <v>16</v>
      </c>
      <c r="E71" s="1">
        <v>29</v>
      </c>
      <c r="F71" s="1">
        <v>41</v>
      </c>
      <c r="G71" s="1">
        <v>21</v>
      </c>
    </row>
    <row r="72" spans="1:7">
      <c r="A72" s="1">
        <v>2</v>
      </c>
      <c r="B72" s="1">
        <v>4</v>
      </c>
      <c r="C72" s="1">
        <v>11</v>
      </c>
      <c r="D72" s="1">
        <v>17</v>
      </c>
      <c r="E72" s="1">
        <v>26</v>
      </c>
      <c r="F72" s="1">
        <v>27</v>
      </c>
      <c r="G72" s="1">
        <v>1</v>
      </c>
    </row>
    <row r="73" spans="1:7">
      <c r="A73" s="1">
        <v>3</v>
      </c>
      <c r="B73" s="1">
        <v>12</v>
      </c>
      <c r="C73" s="1">
        <v>18</v>
      </c>
      <c r="D73" s="1">
        <v>32</v>
      </c>
      <c r="E73" s="1">
        <v>40</v>
      </c>
      <c r="F73" s="1">
        <v>43</v>
      </c>
      <c r="G73" s="1">
        <v>38</v>
      </c>
    </row>
    <row r="74" spans="1:7">
      <c r="A74" s="1">
        <v>6</v>
      </c>
      <c r="B74" s="1">
        <v>15</v>
      </c>
      <c r="C74" s="1">
        <v>17</v>
      </c>
      <c r="D74" s="1">
        <v>18</v>
      </c>
      <c r="E74" s="1">
        <v>35</v>
      </c>
      <c r="F74" s="1">
        <v>40</v>
      </c>
      <c r="G74" s="1">
        <v>23</v>
      </c>
    </row>
    <row r="75" spans="1:7">
      <c r="A75" s="1">
        <v>2</v>
      </c>
      <c r="B75" s="1">
        <v>5</v>
      </c>
      <c r="C75" s="1">
        <v>24</v>
      </c>
      <c r="D75" s="1">
        <v>32</v>
      </c>
      <c r="E75" s="1">
        <v>34</v>
      </c>
      <c r="F75" s="1">
        <v>44</v>
      </c>
      <c r="G75" s="1">
        <v>28</v>
      </c>
    </row>
    <row r="76" spans="1:7">
      <c r="A76" s="1">
        <v>1</v>
      </c>
      <c r="B76" s="1">
        <v>3</v>
      </c>
      <c r="C76" s="1">
        <v>15</v>
      </c>
      <c r="D76" s="1">
        <v>22</v>
      </c>
      <c r="E76" s="1">
        <v>25</v>
      </c>
      <c r="F76" s="1">
        <v>37</v>
      </c>
      <c r="G76" s="1">
        <v>43</v>
      </c>
    </row>
    <row r="77" spans="1:7">
      <c r="A77" s="1">
        <v>2</v>
      </c>
      <c r="B77" s="1">
        <v>18</v>
      </c>
      <c r="C77" s="1">
        <v>29</v>
      </c>
      <c r="D77" s="1">
        <v>32</v>
      </c>
      <c r="E77" s="1">
        <v>43</v>
      </c>
      <c r="F77" s="1">
        <v>44</v>
      </c>
      <c r="G77" s="1">
        <v>37</v>
      </c>
    </row>
    <row r="78" spans="1:7">
      <c r="A78" s="1">
        <v>10</v>
      </c>
      <c r="B78" s="1">
        <v>13</v>
      </c>
      <c r="C78" s="1">
        <v>25</v>
      </c>
      <c r="D78" s="1">
        <v>29</v>
      </c>
      <c r="E78" s="1">
        <v>33</v>
      </c>
      <c r="F78" s="1">
        <v>35</v>
      </c>
      <c r="G78" s="1">
        <v>38</v>
      </c>
    </row>
    <row r="79" spans="1:7">
      <c r="A79" s="1">
        <v>3</v>
      </c>
      <c r="B79" s="1">
        <v>12</v>
      </c>
      <c r="C79" s="1">
        <v>24</v>
      </c>
      <c r="D79" s="1">
        <v>27</v>
      </c>
      <c r="E79" s="1">
        <v>30</v>
      </c>
      <c r="F79" s="1">
        <v>32</v>
      </c>
      <c r="G79" s="1">
        <v>14</v>
      </c>
    </row>
    <row r="80" spans="1:7">
      <c r="A80" s="1">
        <v>17</v>
      </c>
      <c r="B80" s="1">
        <v>18</v>
      </c>
      <c r="C80" s="1">
        <v>24</v>
      </c>
      <c r="D80" s="1">
        <v>25</v>
      </c>
      <c r="E80" s="1">
        <v>26</v>
      </c>
      <c r="F80" s="1">
        <v>30</v>
      </c>
      <c r="G80" s="1">
        <v>1</v>
      </c>
    </row>
    <row r="81" spans="1:7">
      <c r="A81" s="1">
        <v>5</v>
      </c>
      <c r="B81" s="1">
        <v>7</v>
      </c>
      <c r="C81" s="1">
        <v>11</v>
      </c>
      <c r="D81" s="1">
        <v>13</v>
      </c>
      <c r="E81" s="1">
        <v>20</v>
      </c>
      <c r="F81" s="1">
        <v>33</v>
      </c>
      <c r="G81" s="1">
        <v>6</v>
      </c>
    </row>
    <row r="82" spans="1:7">
      <c r="A82" s="1">
        <v>1</v>
      </c>
      <c r="B82" s="1">
        <v>2</v>
      </c>
      <c r="C82" s="1">
        <v>3</v>
      </c>
      <c r="D82" s="1">
        <v>14</v>
      </c>
      <c r="E82" s="1">
        <v>27</v>
      </c>
      <c r="F82" s="1">
        <v>42</v>
      </c>
      <c r="G82" s="1">
        <v>39</v>
      </c>
    </row>
    <row r="83" spans="1:7">
      <c r="A83" s="1">
        <v>6</v>
      </c>
      <c r="B83" s="1">
        <v>10</v>
      </c>
      <c r="C83" s="1">
        <v>15</v>
      </c>
      <c r="D83" s="1">
        <v>17</v>
      </c>
      <c r="E83" s="1">
        <v>19</v>
      </c>
      <c r="F83" s="1">
        <v>34</v>
      </c>
      <c r="G83" s="1">
        <v>14</v>
      </c>
    </row>
    <row r="84" spans="1:7">
      <c r="A84" s="1">
        <v>16</v>
      </c>
      <c r="B84" s="1">
        <v>23</v>
      </c>
      <c r="C84" s="1">
        <v>27</v>
      </c>
      <c r="D84" s="1">
        <v>34</v>
      </c>
      <c r="E84" s="1">
        <v>42</v>
      </c>
      <c r="F84" s="1">
        <v>45</v>
      </c>
      <c r="G84" s="1">
        <v>11</v>
      </c>
    </row>
    <row r="85" spans="1:7">
      <c r="A85" s="1">
        <v>6</v>
      </c>
      <c r="B85" s="1">
        <v>8</v>
      </c>
      <c r="C85" s="1">
        <v>13</v>
      </c>
      <c r="D85" s="1">
        <v>23</v>
      </c>
      <c r="E85" s="1">
        <v>31</v>
      </c>
      <c r="F85" s="1">
        <v>36</v>
      </c>
      <c r="G85" s="1">
        <v>21</v>
      </c>
    </row>
    <row r="86" spans="1:7">
      <c r="A86" s="1">
        <v>2</v>
      </c>
      <c r="B86" s="1">
        <v>12</v>
      </c>
      <c r="C86" s="1">
        <v>37</v>
      </c>
      <c r="D86" s="1">
        <v>39</v>
      </c>
      <c r="E86" s="1">
        <v>41</v>
      </c>
      <c r="F86" s="1">
        <v>45</v>
      </c>
      <c r="G86" s="1">
        <v>33</v>
      </c>
    </row>
    <row r="87" spans="1:7">
      <c r="A87" s="1">
        <v>4</v>
      </c>
      <c r="B87" s="1">
        <v>12</v>
      </c>
      <c r="C87" s="1">
        <v>16</v>
      </c>
      <c r="D87" s="1">
        <v>23</v>
      </c>
      <c r="E87" s="1">
        <v>34</v>
      </c>
      <c r="F87" s="1">
        <v>43</v>
      </c>
      <c r="G87" s="1">
        <v>26</v>
      </c>
    </row>
    <row r="88" spans="1:7">
      <c r="A88" s="1">
        <v>1</v>
      </c>
      <c r="B88" s="1">
        <v>17</v>
      </c>
      <c r="C88" s="1">
        <v>20</v>
      </c>
      <c r="D88" s="1">
        <v>24</v>
      </c>
      <c r="E88" s="1">
        <v>30</v>
      </c>
      <c r="F88" s="1">
        <v>41</v>
      </c>
      <c r="G88" s="1">
        <v>27</v>
      </c>
    </row>
    <row r="89" spans="1:7">
      <c r="A89" s="1">
        <v>4</v>
      </c>
      <c r="B89" s="1">
        <v>26</v>
      </c>
      <c r="C89" s="1">
        <v>28</v>
      </c>
      <c r="D89" s="1">
        <v>29</v>
      </c>
      <c r="E89" s="1">
        <v>33</v>
      </c>
      <c r="F89" s="1">
        <v>40</v>
      </c>
      <c r="G89" s="1">
        <v>37</v>
      </c>
    </row>
    <row r="90" spans="1:7">
      <c r="A90" s="1">
        <v>17</v>
      </c>
      <c r="B90" s="1">
        <v>20</v>
      </c>
      <c r="C90" s="1">
        <v>29</v>
      </c>
      <c r="D90" s="1">
        <v>35</v>
      </c>
      <c r="E90" s="1">
        <v>38</v>
      </c>
      <c r="F90" s="1">
        <v>44</v>
      </c>
      <c r="G90" s="1">
        <v>10</v>
      </c>
    </row>
    <row r="91" spans="1:7">
      <c r="A91" s="1">
        <v>1</v>
      </c>
      <c r="B91" s="1">
        <v>21</v>
      </c>
      <c r="C91" s="1">
        <v>24</v>
      </c>
      <c r="D91" s="1">
        <v>26</v>
      </c>
      <c r="E91" s="1">
        <v>29</v>
      </c>
      <c r="F91" s="1">
        <v>42</v>
      </c>
      <c r="G91" s="1">
        <v>27</v>
      </c>
    </row>
    <row r="92" spans="1:7">
      <c r="A92" s="1">
        <v>3</v>
      </c>
      <c r="B92" s="1">
        <v>14</v>
      </c>
      <c r="C92" s="1">
        <v>24</v>
      </c>
      <c r="D92" s="1">
        <v>33</v>
      </c>
      <c r="E92" s="1">
        <v>35</v>
      </c>
      <c r="F92" s="1">
        <v>36</v>
      </c>
      <c r="G92" s="1">
        <v>17</v>
      </c>
    </row>
    <row r="93" spans="1:7">
      <c r="A93" s="1">
        <v>6</v>
      </c>
      <c r="B93" s="1">
        <v>22</v>
      </c>
      <c r="C93" s="1">
        <v>24</v>
      </c>
      <c r="D93" s="1">
        <v>36</v>
      </c>
      <c r="E93" s="1">
        <v>38</v>
      </c>
      <c r="F93" s="1">
        <v>44</v>
      </c>
      <c r="G93" s="1">
        <v>19</v>
      </c>
    </row>
    <row r="94" spans="1:7">
      <c r="A94" s="1">
        <v>5</v>
      </c>
      <c r="B94" s="1">
        <v>32</v>
      </c>
      <c r="C94" s="1">
        <v>34</v>
      </c>
      <c r="D94" s="1">
        <v>40</v>
      </c>
      <c r="E94" s="1">
        <v>41</v>
      </c>
      <c r="F94" s="1">
        <v>45</v>
      </c>
      <c r="G94" s="1">
        <v>6</v>
      </c>
    </row>
    <row r="95" spans="1:7">
      <c r="A95" s="1">
        <v>8</v>
      </c>
      <c r="B95" s="1">
        <v>17</v>
      </c>
      <c r="C95" s="1">
        <v>27</v>
      </c>
      <c r="D95" s="1">
        <v>31</v>
      </c>
      <c r="E95" s="1">
        <v>34</v>
      </c>
      <c r="F95" s="1">
        <v>43</v>
      </c>
      <c r="G95" s="1">
        <v>14</v>
      </c>
    </row>
    <row r="96" spans="1:7">
      <c r="A96" s="1">
        <v>1</v>
      </c>
      <c r="B96" s="1">
        <v>3</v>
      </c>
      <c r="C96" s="1">
        <v>8</v>
      </c>
      <c r="D96" s="1">
        <v>21</v>
      </c>
      <c r="E96" s="1">
        <v>22</v>
      </c>
      <c r="F96" s="1">
        <v>31</v>
      </c>
      <c r="G96" s="1">
        <v>20</v>
      </c>
    </row>
    <row r="97" spans="1:7">
      <c r="A97" s="1">
        <v>6</v>
      </c>
      <c r="B97" s="1">
        <v>7</v>
      </c>
      <c r="C97" s="1">
        <v>14</v>
      </c>
      <c r="D97" s="1">
        <v>15</v>
      </c>
      <c r="E97" s="1">
        <v>20</v>
      </c>
      <c r="F97" s="1">
        <v>36</v>
      </c>
      <c r="G97" s="1">
        <v>3</v>
      </c>
    </row>
    <row r="98" spans="1:7">
      <c r="A98" s="1">
        <v>6</v>
      </c>
      <c r="B98" s="1">
        <v>9</v>
      </c>
      <c r="C98" s="1">
        <v>16</v>
      </c>
      <c r="D98" s="1">
        <v>23</v>
      </c>
      <c r="E98" s="1">
        <v>24</v>
      </c>
      <c r="F98" s="1">
        <v>32</v>
      </c>
      <c r="G98" s="1">
        <v>43</v>
      </c>
    </row>
    <row r="99" spans="1:7">
      <c r="A99" s="1">
        <v>1</v>
      </c>
      <c r="B99" s="1">
        <v>3</v>
      </c>
      <c r="C99" s="1">
        <v>10</v>
      </c>
      <c r="D99" s="1">
        <v>27</v>
      </c>
      <c r="E99" s="1">
        <v>29</v>
      </c>
      <c r="F99" s="1">
        <v>37</v>
      </c>
      <c r="G99" s="1">
        <v>11</v>
      </c>
    </row>
    <row r="100" spans="1:7">
      <c r="A100" s="1">
        <v>1</v>
      </c>
      <c r="B100" s="1">
        <v>7</v>
      </c>
      <c r="C100" s="1">
        <v>11</v>
      </c>
      <c r="D100" s="1">
        <v>23</v>
      </c>
      <c r="E100" s="1">
        <v>37</v>
      </c>
      <c r="F100" s="1">
        <v>42</v>
      </c>
      <c r="G100" s="1">
        <v>6</v>
      </c>
    </row>
    <row r="101" spans="1:7">
      <c r="A101" s="1">
        <v>1</v>
      </c>
      <c r="B101" s="1">
        <v>3</v>
      </c>
      <c r="C101" s="1">
        <v>17</v>
      </c>
      <c r="D101" s="1">
        <v>32</v>
      </c>
      <c r="E101" s="1">
        <v>35</v>
      </c>
      <c r="F101" s="1">
        <v>45</v>
      </c>
      <c r="G101" s="1">
        <v>8</v>
      </c>
    </row>
    <row r="102" spans="1:7">
      <c r="A102" s="1">
        <v>17</v>
      </c>
      <c r="B102" s="1">
        <v>22</v>
      </c>
      <c r="C102" s="1">
        <v>24</v>
      </c>
      <c r="D102" s="1">
        <v>26</v>
      </c>
      <c r="E102" s="1">
        <v>35</v>
      </c>
      <c r="F102" s="1">
        <v>40</v>
      </c>
      <c r="G102" s="1">
        <v>42</v>
      </c>
    </row>
    <row r="103" spans="1:7">
      <c r="A103" s="1">
        <v>5</v>
      </c>
      <c r="B103" s="1">
        <v>14</v>
      </c>
      <c r="C103" s="1">
        <v>15</v>
      </c>
      <c r="D103" s="1">
        <v>27</v>
      </c>
      <c r="E103" s="1">
        <v>30</v>
      </c>
      <c r="F103" s="1">
        <v>45</v>
      </c>
      <c r="G103" s="1">
        <v>10</v>
      </c>
    </row>
    <row r="104" spans="1:7">
      <c r="A104" s="1">
        <v>17</v>
      </c>
      <c r="B104" s="1">
        <v>32</v>
      </c>
      <c r="C104" s="1">
        <v>33</v>
      </c>
      <c r="D104" s="1">
        <v>34</v>
      </c>
      <c r="E104" s="1">
        <v>42</v>
      </c>
      <c r="F104" s="1">
        <v>44</v>
      </c>
      <c r="G104" s="1">
        <v>35</v>
      </c>
    </row>
    <row r="105" spans="1:7">
      <c r="A105" s="1">
        <v>8</v>
      </c>
      <c r="B105" s="1">
        <v>10</v>
      </c>
      <c r="C105" s="1">
        <v>20</v>
      </c>
      <c r="D105" s="1">
        <v>34</v>
      </c>
      <c r="E105" s="1">
        <v>41</v>
      </c>
      <c r="F105" s="1">
        <v>45</v>
      </c>
      <c r="G105" s="1">
        <v>28</v>
      </c>
    </row>
    <row r="106" spans="1:7">
      <c r="A106" s="1">
        <v>4</v>
      </c>
      <c r="B106" s="1">
        <v>10</v>
      </c>
      <c r="C106" s="1">
        <v>12</v>
      </c>
      <c r="D106" s="1">
        <v>22</v>
      </c>
      <c r="E106" s="1">
        <v>24</v>
      </c>
      <c r="F106" s="1">
        <v>33</v>
      </c>
      <c r="G106" s="1">
        <v>29</v>
      </c>
    </row>
    <row r="107" spans="1:7">
      <c r="A107" s="1">
        <v>1</v>
      </c>
      <c r="B107" s="1">
        <v>4</v>
      </c>
      <c r="C107" s="1">
        <v>5</v>
      </c>
      <c r="D107" s="1">
        <v>6</v>
      </c>
      <c r="E107" s="1">
        <v>9</v>
      </c>
      <c r="F107" s="1">
        <v>31</v>
      </c>
      <c r="G107" s="1">
        <v>17</v>
      </c>
    </row>
    <row r="108" spans="1:7">
      <c r="A108" s="1">
        <v>7</v>
      </c>
      <c r="B108" s="1">
        <v>18</v>
      </c>
      <c r="C108" s="1">
        <v>22</v>
      </c>
      <c r="D108" s="1">
        <v>23</v>
      </c>
      <c r="E108" s="1">
        <v>29</v>
      </c>
      <c r="F108" s="1">
        <v>44</v>
      </c>
      <c r="G108" s="1">
        <v>12</v>
      </c>
    </row>
    <row r="109" spans="1:7">
      <c r="A109" s="1">
        <v>1</v>
      </c>
      <c r="B109" s="1">
        <v>5</v>
      </c>
      <c r="C109" s="1">
        <v>34</v>
      </c>
      <c r="D109" s="1">
        <v>36</v>
      </c>
      <c r="E109" s="1">
        <v>42</v>
      </c>
      <c r="F109" s="1">
        <v>44</v>
      </c>
      <c r="G109" s="1">
        <v>33</v>
      </c>
    </row>
    <row r="110" spans="1:7">
      <c r="A110" s="1">
        <v>7</v>
      </c>
      <c r="B110" s="1">
        <v>20</v>
      </c>
      <c r="C110" s="1">
        <v>22</v>
      </c>
      <c r="D110" s="1">
        <v>23</v>
      </c>
      <c r="E110" s="1">
        <v>29</v>
      </c>
      <c r="F110" s="1">
        <v>43</v>
      </c>
      <c r="G110" s="1">
        <v>1</v>
      </c>
    </row>
    <row r="111" spans="1:7">
      <c r="A111" s="1">
        <v>7</v>
      </c>
      <c r="B111" s="1">
        <v>18</v>
      </c>
      <c r="C111" s="1">
        <v>31</v>
      </c>
      <c r="D111" s="1">
        <v>33</v>
      </c>
      <c r="E111" s="1">
        <v>36</v>
      </c>
      <c r="F111" s="1">
        <v>40</v>
      </c>
      <c r="G111" s="1">
        <v>27</v>
      </c>
    </row>
    <row r="112" spans="1:7">
      <c r="A112" s="1">
        <v>26</v>
      </c>
      <c r="B112" s="1">
        <v>29</v>
      </c>
      <c r="C112" s="1">
        <v>30</v>
      </c>
      <c r="D112" s="1">
        <v>33</v>
      </c>
      <c r="E112" s="1">
        <v>41</v>
      </c>
      <c r="F112" s="1">
        <v>42</v>
      </c>
      <c r="G112" s="1">
        <v>43</v>
      </c>
    </row>
    <row r="113" spans="1:7">
      <c r="A113" s="1">
        <v>4</v>
      </c>
      <c r="B113" s="1">
        <v>9</v>
      </c>
      <c r="C113" s="1">
        <v>28</v>
      </c>
      <c r="D113" s="1">
        <v>33</v>
      </c>
      <c r="E113" s="1">
        <v>36</v>
      </c>
      <c r="F113" s="1">
        <v>45</v>
      </c>
      <c r="G113" s="1">
        <v>26</v>
      </c>
    </row>
    <row r="114" spans="1:7">
      <c r="A114" s="1">
        <v>11</v>
      </c>
      <c r="B114" s="1">
        <v>14</v>
      </c>
      <c r="C114" s="1">
        <v>19</v>
      </c>
      <c r="D114" s="1">
        <v>26</v>
      </c>
      <c r="E114" s="1">
        <v>28</v>
      </c>
      <c r="F114" s="1">
        <v>41</v>
      </c>
      <c r="G114" s="1">
        <v>2</v>
      </c>
    </row>
    <row r="115" spans="1:7">
      <c r="A115" s="1">
        <v>1</v>
      </c>
      <c r="B115" s="1">
        <v>2</v>
      </c>
      <c r="C115" s="1">
        <v>6</v>
      </c>
      <c r="D115" s="1">
        <v>9</v>
      </c>
      <c r="E115" s="1">
        <v>25</v>
      </c>
      <c r="F115" s="1">
        <v>28</v>
      </c>
      <c r="G115" s="1">
        <v>31</v>
      </c>
    </row>
    <row r="116" spans="1:7">
      <c r="A116" s="1">
        <v>2</v>
      </c>
      <c r="B116" s="1">
        <v>4</v>
      </c>
      <c r="C116" s="1">
        <v>25</v>
      </c>
      <c r="D116" s="1">
        <v>31</v>
      </c>
      <c r="E116" s="1">
        <v>34</v>
      </c>
      <c r="F116" s="1">
        <v>37</v>
      </c>
      <c r="G116" s="1">
        <v>17</v>
      </c>
    </row>
    <row r="117" spans="1:7">
      <c r="A117" s="1">
        <v>5</v>
      </c>
      <c r="B117" s="1">
        <v>10</v>
      </c>
      <c r="C117" s="1">
        <v>22</v>
      </c>
      <c r="D117" s="1">
        <v>34</v>
      </c>
      <c r="E117" s="1">
        <v>36</v>
      </c>
      <c r="F117" s="1">
        <v>44</v>
      </c>
      <c r="G117" s="1">
        <v>35</v>
      </c>
    </row>
    <row r="118" spans="1:7">
      <c r="A118" s="1">
        <v>3</v>
      </c>
      <c r="B118" s="1">
        <v>4</v>
      </c>
      <c r="C118" s="1">
        <v>10</v>
      </c>
      <c r="D118" s="1">
        <v>17</v>
      </c>
      <c r="E118" s="1">
        <v>19</v>
      </c>
      <c r="F118" s="1">
        <v>22</v>
      </c>
      <c r="G118" s="1">
        <v>38</v>
      </c>
    </row>
    <row r="119" spans="1:7">
      <c r="A119" s="1">
        <v>3</v>
      </c>
      <c r="B119" s="1">
        <v>11</v>
      </c>
      <c r="C119" s="1">
        <v>13</v>
      </c>
      <c r="D119" s="1">
        <v>14</v>
      </c>
      <c r="E119" s="1">
        <v>17</v>
      </c>
      <c r="F119" s="1">
        <v>21</v>
      </c>
      <c r="G119" s="1">
        <v>38</v>
      </c>
    </row>
    <row r="120" spans="1:7">
      <c r="A120" s="1">
        <v>4</v>
      </c>
      <c r="B120" s="1">
        <v>6</v>
      </c>
      <c r="C120" s="1">
        <v>10</v>
      </c>
      <c r="D120" s="1">
        <v>11</v>
      </c>
      <c r="E120" s="1">
        <v>32</v>
      </c>
      <c r="F120" s="1">
        <v>37</v>
      </c>
      <c r="G120" s="1">
        <v>30</v>
      </c>
    </row>
    <row r="121" spans="1:7">
      <c r="A121" s="1">
        <v>12</v>
      </c>
      <c r="B121" s="1">
        <v>28</v>
      </c>
      <c r="C121" s="1">
        <v>30</v>
      </c>
      <c r="D121" s="1">
        <v>34</v>
      </c>
      <c r="E121" s="1">
        <v>38</v>
      </c>
      <c r="F121" s="1">
        <v>43</v>
      </c>
      <c r="G121" s="1">
        <v>9</v>
      </c>
    </row>
    <row r="122" spans="1:7">
      <c r="A122" s="1">
        <v>1</v>
      </c>
      <c r="B122" s="1">
        <v>11</v>
      </c>
      <c r="C122" s="1">
        <v>16</v>
      </c>
      <c r="D122" s="1">
        <v>17</v>
      </c>
      <c r="E122" s="1">
        <v>36</v>
      </c>
      <c r="F122" s="1">
        <v>40</v>
      </c>
      <c r="G122" s="1">
        <v>8</v>
      </c>
    </row>
    <row r="123" spans="1:7">
      <c r="A123" s="1">
        <v>7</v>
      </c>
      <c r="B123" s="1">
        <v>17</v>
      </c>
      <c r="C123" s="1">
        <v>18</v>
      </c>
      <c r="D123" s="1">
        <v>28</v>
      </c>
      <c r="E123" s="1">
        <v>30</v>
      </c>
      <c r="F123" s="1">
        <v>45</v>
      </c>
      <c r="G123" s="1">
        <v>27</v>
      </c>
    </row>
    <row r="124" spans="1:7">
      <c r="A124" s="1">
        <v>4</v>
      </c>
      <c r="B124" s="1">
        <v>16</v>
      </c>
      <c r="C124" s="1">
        <v>23</v>
      </c>
      <c r="D124" s="1">
        <v>25</v>
      </c>
      <c r="E124" s="1">
        <v>29</v>
      </c>
      <c r="F124" s="1">
        <v>42</v>
      </c>
      <c r="G124" s="1">
        <v>1</v>
      </c>
    </row>
    <row r="125" spans="1:7">
      <c r="A125" s="1">
        <v>2</v>
      </c>
      <c r="B125" s="1">
        <v>8</v>
      </c>
      <c r="C125" s="1">
        <v>32</v>
      </c>
      <c r="D125" s="1">
        <v>33</v>
      </c>
      <c r="E125" s="1">
        <v>35</v>
      </c>
      <c r="F125" s="1">
        <v>36</v>
      </c>
      <c r="G125" s="1">
        <v>18</v>
      </c>
    </row>
    <row r="126" spans="1:7">
      <c r="A126" s="1">
        <v>7</v>
      </c>
      <c r="B126" s="1">
        <v>20</v>
      </c>
      <c r="C126" s="1">
        <v>22</v>
      </c>
      <c r="D126" s="1">
        <v>27</v>
      </c>
      <c r="E126" s="1">
        <v>40</v>
      </c>
      <c r="F126" s="1">
        <v>43</v>
      </c>
      <c r="G126" s="1">
        <v>1</v>
      </c>
    </row>
    <row r="127" spans="1:7">
      <c r="A127" s="1">
        <v>3</v>
      </c>
      <c r="B127" s="1">
        <v>5</v>
      </c>
      <c r="C127" s="1">
        <v>10</v>
      </c>
      <c r="D127" s="1">
        <v>29</v>
      </c>
      <c r="E127" s="1">
        <v>32</v>
      </c>
      <c r="F127" s="1">
        <v>43</v>
      </c>
      <c r="G127" s="1">
        <v>35</v>
      </c>
    </row>
    <row r="128" spans="1:7">
      <c r="A128" s="1">
        <v>12</v>
      </c>
      <c r="B128" s="1">
        <v>30</v>
      </c>
      <c r="C128" s="1">
        <v>34</v>
      </c>
      <c r="D128" s="1">
        <v>36</v>
      </c>
      <c r="E128" s="1">
        <v>37</v>
      </c>
      <c r="F128" s="1">
        <v>45</v>
      </c>
      <c r="G128" s="1">
        <v>39</v>
      </c>
    </row>
    <row r="129" spans="1:7">
      <c r="A129" s="1">
        <v>19</v>
      </c>
      <c r="B129" s="1">
        <v>23</v>
      </c>
      <c r="C129" s="1">
        <v>25</v>
      </c>
      <c r="D129" s="1">
        <v>28</v>
      </c>
      <c r="E129" s="1">
        <v>38</v>
      </c>
      <c r="F129" s="1">
        <v>42</v>
      </c>
      <c r="G129" s="1">
        <v>17</v>
      </c>
    </row>
    <row r="130" spans="1:7">
      <c r="A130" s="1">
        <v>7</v>
      </c>
      <c r="B130" s="1">
        <v>19</v>
      </c>
      <c r="C130" s="1">
        <v>24</v>
      </c>
      <c r="D130" s="1">
        <v>27</v>
      </c>
      <c r="E130" s="1">
        <v>42</v>
      </c>
      <c r="F130" s="1">
        <v>45</v>
      </c>
      <c r="G130" s="1">
        <v>31</v>
      </c>
    </row>
    <row r="131" spans="1:7">
      <c r="A131" s="1">
        <v>8</v>
      </c>
      <c r="B131" s="1">
        <v>10</v>
      </c>
      <c r="C131" s="1">
        <v>11</v>
      </c>
      <c r="D131" s="1">
        <v>14</v>
      </c>
      <c r="E131" s="1">
        <v>15</v>
      </c>
      <c r="F131" s="1">
        <v>21</v>
      </c>
      <c r="G131" s="1">
        <v>37</v>
      </c>
    </row>
    <row r="132" spans="1:7">
      <c r="A132" s="1">
        <v>3</v>
      </c>
      <c r="B132" s="1">
        <v>17</v>
      </c>
      <c r="C132" s="1">
        <v>23</v>
      </c>
      <c r="D132" s="1">
        <v>34</v>
      </c>
      <c r="E132" s="1">
        <v>41</v>
      </c>
      <c r="F132" s="1">
        <v>45</v>
      </c>
      <c r="G132" s="1">
        <v>43</v>
      </c>
    </row>
    <row r="133" spans="1:7">
      <c r="A133" s="1">
        <v>4</v>
      </c>
      <c r="B133" s="1">
        <v>7</v>
      </c>
      <c r="C133" s="1">
        <v>15</v>
      </c>
      <c r="D133" s="1">
        <v>18</v>
      </c>
      <c r="E133" s="1">
        <v>23</v>
      </c>
      <c r="F133" s="1">
        <v>26</v>
      </c>
      <c r="G133" s="1">
        <v>13</v>
      </c>
    </row>
    <row r="134" spans="1:7">
      <c r="A134" s="1">
        <v>3</v>
      </c>
      <c r="B134" s="1">
        <v>12</v>
      </c>
      <c r="C134" s="1">
        <v>20</v>
      </c>
      <c r="D134" s="1">
        <v>23</v>
      </c>
      <c r="E134" s="1">
        <v>31</v>
      </c>
      <c r="F134" s="1">
        <v>35</v>
      </c>
      <c r="G134" s="1">
        <v>43</v>
      </c>
    </row>
    <row r="135" spans="1:7">
      <c r="A135" s="1">
        <v>6</v>
      </c>
      <c r="B135" s="1">
        <v>14</v>
      </c>
      <c r="C135" s="1">
        <v>22</v>
      </c>
      <c r="D135" s="1">
        <v>28</v>
      </c>
      <c r="E135" s="1">
        <v>35</v>
      </c>
      <c r="F135" s="1">
        <v>39</v>
      </c>
      <c r="G135" s="1">
        <v>16</v>
      </c>
    </row>
    <row r="136" spans="1:7">
      <c r="A136" s="1">
        <v>2</v>
      </c>
      <c r="B136" s="1">
        <v>16</v>
      </c>
      <c r="C136" s="1">
        <v>30</v>
      </c>
      <c r="D136" s="1">
        <v>36</v>
      </c>
      <c r="E136" s="1">
        <v>41</v>
      </c>
      <c r="F136" s="1">
        <v>42</v>
      </c>
      <c r="G136" s="1">
        <v>11</v>
      </c>
    </row>
    <row r="137" spans="1:7">
      <c r="A137" s="1">
        <v>7</v>
      </c>
      <c r="B137" s="1">
        <v>9</v>
      </c>
      <c r="C137" s="1">
        <v>20</v>
      </c>
      <c r="D137" s="1">
        <v>25</v>
      </c>
      <c r="E137" s="1">
        <v>36</v>
      </c>
      <c r="F137" s="1">
        <v>39</v>
      </c>
      <c r="G137" s="1">
        <v>15</v>
      </c>
    </row>
    <row r="138" spans="1:7">
      <c r="A138" s="1">
        <v>10</v>
      </c>
      <c r="B138" s="1">
        <v>11</v>
      </c>
      <c r="C138" s="1">
        <v>27</v>
      </c>
      <c r="D138" s="1">
        <v>28</v>
      </c>
      <c r="E138" s="1">
        <v>37</v>
      </c>
      <c r="F138" s="1">
        <v>39</v>
      </c>
      <c r="G138" s="1">
        <v>19</v>
      </c>
    </row>
    <row r="139" spans="1:7">
      <c r="A139" s="1">
        <v>9</v>
      </c>
      <c r="B139" s="1">
        <v>11</v>
      </c>
      <c r="C139" s="1">
        <v>15</v>
      </c>
      <c r="D139" s="1">
        <v>20</v>
      </c>
      <c r="E139" s="1">
        <v>28</v>
      </c>
      <c r="F139" s="1">
        <v>43</v>
      </c>
      <c r="G139" s="1">
        <v>13</v>
      </c>
    </row>
    <row r="140" spans="1:7">
      <c r="A140" s="1">
        <v>3</v>
      </c>
      <c r="B140" s="1">
        <v>13</v>
      </c>
      <c r="C140" s="1">
        <v>17</v>
      </c>
      <c r="D140" s="1">
        <v>18</v>
      </c>
      <c r="E140" s="1">
        <v>19</v>
      </c>
      <c r="F140" s="1">
        <v>28</v>
      </c>
      <c r="G140" s="1">
        <v>8</v>
      </c>
    </row>
    <row r="141" spans="1:7">
      <c r="A141" s="1">
        <v>8</v>
      </c>
      <c r="B141" s="1">
        <v>12</v>
      </c>
      <c r="C141" s="1">
        <v>29</v>
      </c>
      <c r="D141" s="1">
        <v>31</v>
      </c>
      <c r="E141" s="1">
        <v>42</v>
      </c>
      <c r="F141" s="1">
        <v>43</v>
      </c>
      <c r="G141" s="1">
        <v>2</v>
      </c>
    </row>
    <row r="142" spans="1:7">
      <c r="A142" s="1">
        <v>12</v>
      </c>
      <c r="B142" s="1">
        <v>16</v>
      </c>
      <c r="C142" s="1">
        <v>30</v>
      </c>
      <c r="D142" s="1">
        <v>34</v>
      </c>
      <c r="E142" s="1">
        <v>40</v>
      </c>
      <c r="F142" s="1">
        <v>44</v>
      </c>
      <c r="G142" s="1">
        <v>19</v>
      </c>
    </row>
    <row r="143" spans="1:7">
      <c r="A143" s="1">
        <v>26</v>
      </c>
      <c r="B143" s="1">
        <v>27</v>
      </c>
      <c r="C143" s="1">
        <v>28</v>
      </c>
      <c r="D143" s="1">
        <v>42</v>
      </c>
      <c r="E143" s="1">
        <v>43</v>
      </c>
      <c r="F143" s="1">
        <v>45</v>
      </c>
      <c r="G143" s="1">
        <v>8</v>
      </c>
    </row>
    <row r="144" spans="1:7">
      <c r="A144" s="1">
        <v>4</v>
      </c>
      <c r="B144" s="1">
        <v>15</v>
      </c>
      <c r="C144" s="1">
        <v>17</v>
      </c>
      <c r="D144" s="1">
        <v>26</v>
      </c>
      <c r="E144" s="1">
        <v>36</v>
      </c>
      <c r="F144" s="1">
        <v>37</v>
      </c>
      <c r="G144" s="1">
        <v>43</v>
      </c>
    </row>
    <row r="145" spans="1:7">
      <c r="A145" s="1">
        <v>2</v>
      </c>
      <c r="B145" s="1">
        <v>3</v>
      </c>
      <c r="C145" s="1">
        <v>13</v>
      </c>
      <c r="D145" s="1">
        <v>20</v>
      </c>
      <c r="E145" s="1">
        <v>27</v>
      </c>
      <c r="F145" s="1">
        <v>44</v>
      </c>
      <c r="G145" s="1">
        <v>9</v>
      </c>
    </row>
    <row r="146" spans="1:7">
      <c r="A146" s="1">
        <v>2</v>
      </c>
      <c r="B146" s="1">
        <v>19</v>
      </c>
      <c r="C146" s="1">
        <v>27</v>
      </c>
      <c r="D146" s="1">
        <v>35</v>
      </c>
      <c r="E146" s="1">
        <v>41</v>
      </c>
      <c r="F146" s="1">
        <v>42</v>
      </c>
      <c r="G146" s="1">
        <v>25</v>
      </c>
    </row>
    <row r="147" spans="1:7">
      <c r="A147" s="1">
        <v>4</v>
      </c>
      <c r="B147" s="1">
        <v>6</v>
      </c>
      <c r="C147" s="1">
        <v>13</v>
      </c>
      <c r="D147" s="1">
        <v>21</v>
      </c>
      <c r="E147" s="1">
        <v>40</v>
      </c>
      <c r="F147" s="1">
        <v>42</v>
      </c>
      <c r="G147" s="1">
        <v>36</v>
      </c>
    </row>
    <row r="148" spans="1:7">
      <c r="A148" s="1">
        <v>21</v>
      </c>
      <c r="B148" s="1">
        <v>25</v>
      </c>
      <c r="C148" s="1">
        <v>33</v>
      </c>
      <c r="D148" s="1">
        <v>34</v>
      </c>
      <c r="E148" s="1">
        <v>35</v>
      </c>
      <c r="F148" s="1">
        <v>36</v>
      </c>
      <c r="G148" s="1">
        <v>17</v>
      </c>
    </row>
    <row r="149" spans="1:7">
      <c r="A149" s="1">
        <v>2</v>
      </c>
      <c r="B149" s="1">
        <v>11</v>
      </c>
      <c r="C149" s="1">
        <v>21</v>
      </c>
      <c r="D149" s="1">
        <v>34</v>
      </c>
      <c r="E149" s="1">
        <v>41</v>
      </c>
      <c r="F149" s="1">
        <v>42</v>
      </c>
      <c r="G149" s="1">
        <v>27</v>
      </c>
    </row>
    <row r="150" spans="1:7">
      <c r="A150" s="1">
        <v>2</v>
      </c>
      <c r="B150" s="1">
        <v>18</v>
      </c>
      <c r="C150" s="1">
        <v>25</v>
      </c>
      <c r="D150" s="1">
        <v>28</v>
      </c>
      <c r="E150" s="1">
        <v>37</v>
      </c>
      <c r="F150" s="1">
        <v>39</v>
      </c>
      <c r="G150" s="1">
        <v>16</v>
      </c>
    </row>
    <row r="151" spans="1:7">
      <c r="A151" s="1">
        <v>1</v>
      </c>
      <c r="B151" s="1">
        <v>2</v>
      </c>
      <c r="C151" s="1">
        <v>10</v>
      </c>
      <c r="D151" s="1">
        <v>13</v>
      </c>
      <c r="E151" s="1">
        <v>18</v>
      </c>
      <c r="F151" s="1">
        <v>19</v>
      </c>
      <c r="G151" s="1">
        <v>15</v>
      </c>
    </row>
    <row r="152" spans="1:7">
      <c r="A152" s="1">
        <v>1</v>
      </c>
      <c r="B152" s="1">
        <v>5</v>
      </c>
      <c r="C152" s="1">
        <v>13</v>
      </c>
      <c r="D152" s="1">
        <v>26</v>
      </c>
      <c r="E152" s="1">
        <v>29</v>
      </c>
      <c r="F152" s="1">
        <v>34</v>
      </c>
      <c r="G152" s="1">
        <v>43</v>
      </c>
    </row>
    <row r="153" spans="1:7">
      <c r="A153" s="1">
        <v>3</v>
      </c>
      <c r="B153" s="1">
        <v>8</v>
      </c>
      <c r="C153" s="1">
        <v>11</v>
      </c>
      <c r="D153" s="1">
        <v>12</v>
      </c>
      <c r="E153" s="1">
        <v>13</v>
      </c>
      <c r="F153" s="1">
        <v>36</v>
      </c>
      <c r="G153" s="1">
        <v>33</v>
      </c>
    </row>
    <row r="154" spans="1:7">
      <c r="A154" s="1">
        <v>6</v>
      </c>
      <c r="B154" s="1">
        <v>19</v>
      </c>
      <c r="C154" s="1">
        <v>21</v>
      </c>
      <c r="D154" s="1">
        <v>35</v>
      </c>
      <c r="E154" s="1">
        <v>40</v>
      </c>
      <c r="F154" s="1">
        <v>45</v>
      </c>
      <c r="G154" s="1">
        <v>20</v>
      </c>
    </row>
    <row r="155" spans="1:7">
      <c r="A155" s="1">
        <v>16</v>
      </c>
      <c r="B155" s="1">
        <v>19</v>
      </c>
      <c r="C155" s="1">
        <v>20</v>
      </c>
      <c r="D155" s="1">
        <v>32</v>
      </c>
      <c r="E155" s="1">
        <v>33</v>
      </c>
      <c r="F155" s="1">
        <v>41</v>
      </c>
      <c r="G155" s="1">
        <v>4</v>
      </c>
    </row>
    <row r="156" spans="1:7">
      <c r="A156" s="1">
        <v>5</v>
      </c>
      <c r="B156" s="1">
        <v>18</v>
      </c>
      <c r="C156" s="1">
        <v>28</v>
      </c>
      <c r="D156" s="1">
        <v>30</v>
      </c>
      <c r="E156" s="1">
        <v>42</v>
      </c>
      <c r="F156" s="1">
        <v>45</v>
      </c>
      <c r="G156" s="1">
        <v>2</v>
      </c>
    </row>
    <row r="157" spans="1:7">
      <c r="A157" s="1">
        <v>19</v>
      </c>
      <c r="B157" s="1">
        <v>26</v>
      </c>
      <c r="C157" s="1">
        <v>30</v>
      </c>
      <c r="D157" s="1">
        <v>33</v>
      </c>
      <c r="E157" s="1">
        <v>35</v>
      </c>
      <c r="F157" s="1">
        <v>39</v>
      </c>
      <c r="G157" s="1">
        <v>37</v>
      </c>
    </row>
    <row r="158" spans="1:7">
      <c r="A158" s="1">
        <v>4</v>
      </c>
      <c r="B158" s="1">
        <v>9</v>
      </c>
      <c r="C158" s="1">
        <v>13</v>
      </c>
      <c r="D158" s="1">
        <v>18</v>
      </c>
      <c r="E158" s="1">
        <v>21</v>
      </c>
      <c r="F158" s="1">
        <v>34</v>
      </c>
      <c r="G158" s="1">
        <v>7</v>
      </c>
    </row>
    <row r="159" spans="1:7">
      <c r="A159" s="1">
        <v>1</v>
      </c>
      <c r="B159" s="1">
        <v>18</v>
      </c>
      <c r="C159" s="1">
        <v>30</v>
      </c>
      <c r="D159" s="1">
        <v>41</v>
      </c>
      <c r="E159" s="1">
        <v>42</v>
      </c>
      <c r="F159" s="1">
        <v>43</v>
      </c>
      <c r="G159" s="1">
        <v>32</v>
      </c>
    </row>
    <row r="160" spans="1:7">
      <c r="A160" s="1">
        <v>3</v>
      </c>
      <c r="B160" s="1">
        <v>7</v>
      </c>
      <c r="C160" s="1">
        <v>8</v>
      </c>
      <c r="D160" s="1">
        <v>34</v>
      </c>
      <c r="E160" s="1">
        <v>39</v>
      </c>
      <c r="F160" s="1">
        <v>41</v>
      </c>
      <c r="G160" s="1">
        <v>1</v>
      </c>
    </row>
    <row r="161" spans="1:7">
      <c r="A161" s="1">
        <v>22</v>
      </c>
      <c r="B161" s="1">
        <v>34</v>
      </c>
      <c r="C161" s="1">
        <v>36</v>
      </c>
      <c r="D161" s="1">
        <v>40</v>
      </c>
      <c r="E161" s="1">
        <v>42</v>
      </c>
      <c r="F161" s="1">
        <v>45</v>
      </c>
      <c r="G161" s="1">
        <v>44</v>
      </c>
    </row>
    <row r="162" spans="1:7">
      <c r="A162" s="1">
        <v>1</v>
      </c>
      <c r="B162" s="1">
        <v>5</v>
      </c>
      <c r="C162" s="1">
        <v>21</v>
      </c>
      <c r="D162" s="1">
        <v>25</v>
      </c>
      <c r="E162" s="1">
        <v>38</v>
      </c>
      <c r="F162" s="1">
        <v>41</v>
      </c>
      <c r="G162" s="1">
        <v>24</v>
      </c>
    </row>
    <row r="163" spans="1:7">
      <c r="A163" s="1">
        <v>7</v>
      </c>
      <c r="B163" s="1">
        <v>11</v>
      </c>
      <c r="C163" s="1">
        <v>26</v>
      </c>
      <c r="D163" s="1">
        <v>28</v>
      </c>
      <c r="E163" s="1">
        <v>29</v>
      </c>
      <c r="F163" s="1">
        <v>44</v>
      </c>
      <c r="G163" s="1">
        <v>16</v>
      </c>
    </row>
    <row r="164" spans="1:7">
      <c r="A164" s="1">
        <v>6</v>
      </c>
      <c r="B164" s="1">
        <v>9</v>
      </c>
      <c r="C164" s="1">
        <v>10</v>
      </c>
      <c r="D164" s="1">
        <v>11</v>
      </c>
      <c r="E164" s="1">
        <v>39</v>
      </c>
      <c r="F164" s="1">
        <v>41</v>
      </c>
      <c r="G164" s="1">
        <v>27</v>
      </c>
    </row>
    <row r="165" spans="1:7">
      <c r="A165" s="1">
        <v>5</v>
      </c>
      <c r="B165" s="1">
        <v>13</v>
      </c>
      <c r="C165" s="1">
        <v>18</v>
      </c>
      <c r="D165" s="1">
        <v>19</v>
      </c>
      <c r="E165" s="1">
        <v>22</v>
      </c>
      <c r="F165" s="1">
        <v>42</v>
      </c>
      <c r="G165" s="1">
        <v>31</v>
      </c>
    </row>
    <row r="166" spans="1:7">
      <c r="A166" s="1">
        <v>9</v>
      </c>
      <c r="B166" s="1">
        <v>12</v>
      </c>
      <c r="C166" s="1">
        <v>27</v>
      </c>
      <c r="D166" s="1">
        <v>36</v>
      </c>
      <c r="E166" s="1">
        <v>39</v>
      </c>
      <c r="F166" s="1">
        <v>45</v>
      </c>
      <c r="G166" s="1">
        <v>14</v>
      </c>
    </row>
    <row r="167" spans="1:7">
      <c r="A167" s="1">
        <v>24</v>
      </c>
      <c r="B167" s="1">
        <v>27</v>
      </c>
      <c r="C167" s="1">
        <v>28</v>
      </c>
      <c r="D167" s="1">
        <v>30</v>
      </c>
      <c r="E167" s="1">
        <v>36</v>
      </c>
      <c r="F167" s="1">
        <v>39</v>
      </c>
      <c r="G167" s="1">
        <v>4</v>
      </c>
    </row>
    <row r="168" spans="1:7">
      <c r="A168" s="1">
        <v>3</v>
      </c>
      <c r="B168" s="1">
        <v>10</v>
      </c>
      <c r="C168" s="1">
        <v>31</v>
      </c>
      <c r="D168" s="1">
        <v>40</v>
      </c>
      <c r="E168" s="1">
        <v>42</v>
      </c>
      <c r="F168" s="1">
        <v>43</v>
      </c>
      <c r="G168" s="1">
        <v>30</v>
      </c>
    </row>
    <row r="169" spans="1:7">
      <c r="A169" s="1">
        <v>16</v>
      </c>
      <c r="B169" s="1">
        <v>27</v>
      </c>
      <c r="C169" s="1">
        <v>35</v>
      </c>
      <c r="D169" s="1">
        <v>37</v>
      </c>
      <c r="E169" s="1">
        <v>43</v>
      </c>
      <c r="F169" s="1">
        <v>45</v>
      </c>
      <c r="G169" s="1">
        <v>19</v>
      </c>
    </row>
    <row r="170" spans="1:7">
      <c r="A170" s="1">
        <v>2</v>
      </c>
      <c r="B170" s="1">
        <v>11</v>
      </c>
      <c r="C170" s="1">
        <v>13</v>
      </c>
      <c r="D170" s="1">
        <v>15</v>
      </c>
      <c r="E170" s="1">
        <v>31</v>
      </c>
      <c r="F170" s="1">
        <v>42</v>
      </c>
      <c r="G170" s="1">
        <v>10</v>
      </c>
    </row>
    <row r="171" spans="1:7">
      <c r="A171" s="1">
        <v>4</v>
      </c>
      <c r="B171" s="1">
        <v>16</v>
      </c>
      <c r="C171" s="1">
        <v>25</v>
      </c>
      <c r="D171" s="1">
        <v>29</v>
      </c>
      <c r="E171" s="1">
        <v>34</v>
      </c>
      <c r="F171" s="1">
        <v>35</v>
      </c>
      <c r="G171" s="1">
        <v>1</v>
      </c>
    </row>
    <row r="172" spans="1:7">
      <c r="A172" s="1">
        <v>4</v>
      </c>
      <c r="B172" s="1">
        <v>19</v>
      </c>
      <c r="C172" s="1">
        <v>21</v>
      </c>
      <c r="D172" s="1">
        <v>24</v>
      </c>
      <c r="E172" s="1">
        <v>26</v>
      </c>
      <c r="F172" s="1">
        <v>41</v>
      </c>
      <c r="G172" s="1">
        <v>35</v>
      </c>
    </row>
    <row r="173" spans="1:7">
      <c r="A173" s="1">
        <v>3</v>
      </c>
      <c r="B173" s="1">
        <v>9</v>
      </c>
      <c r="C173" s="1">
        <v>24</v>
      </c>
      <c r="D173" s="1">
        <v>30</v>
      </c>
      <c r="E173" s="1">
        <v>33</v>
      </c>
      <c r="F173" s="1">
        <v>34</v>
      </c>
      <c r="G173" s="1">
        <v>18</v>
      </c>
    </row>
    <row r="174" spans="1:7">
      <c r="A174" s="1">
        <v>13</v>
      </c>
      <c r="B174" s="1">
        <v>14</v>
      </c>
      <c r="C174" s="1">
        <v>18</v>
      </c>
      <c r="D174" s="1">
        <v>22</v>
      </c>
      <c r="E174" s="1">
        <v>35</v>
      </c>
      <c r="F174" s="1">
        <v>39</v>
      </c>
      <c r="G174" s="1">
        <v>16</v>
      </c>
    </row>
    <row r="175" spans="1:7">
      <c r="A175" s="1">
        <v>19</v>
      </c>
      <c r="B175" s="1">
        <v>26</v>
      </c>
      <c r="C175" s="1">
        <v>28</v>
      </c>
      <c r="D175" s="1">
        <v>31</v>
      </c>
      <c r="E175" s="1">
        <v>33</v>
      </c>
      <c r="F175" s="1">
        <v>36</v>
      </c>
      <c r="G175" s="1">
        <v>17</v>
      </c>
    </row>
    <row r="176" spans="1:7">
      <c r="A176" s="1">
        <v>4</v>
      </c>
      <c r="B176" s="1">
        <v>17</v>
      </c>
      <c r="C176" s="1">
        <v>30</v>
      </c>
      <c r="D176" s="1">
        <v>32</v>
      </c>
      <c r="E176" s="1">
        <v>33</v>
      </c>
      <c r="F176" s="1">
        <v>34</v>
      </c>
      <c r="G176" s="1">
        <v>15</v>
      </c>
    </row>
    <row r="177" spans="1:7">
      <c r="A177" s="1">
        <v>1</v>
      </c>
      <c r="B177" s="1">
        <v>10</v>
      </c>
      <c r="C177" s="1">
        <v>13</v>
      </c>
      <c r="D177" s="1">
        <v>16</v>
      </c>
      <c r="E177" s="1">
        <v>37</v>
      </c>
      <c r="F177" s="1">
        <v>43</v>
      </c>
      <c r="G177" s="1">
        <v>6</v>
      </c>
    </row>
    <row r="178" spans="1:7">
      <c r="A178" s="1">
        <v>1</v>
      </c>
      <c r="B178" s="1">
        <v>5</v>
      </c>
      <c r="C178" s="1">
        <v>11</v>
      </c>
      <c r="D178" s="1">
        <v>12</v>
      </c>
      <c r="E178" s="1">
        <v>18</v>
      </c>
      <c r="F178" s="1">
        <v>23</v>
      </c>
      <c r="G178" s="1">
        <v>9</v>
      </c>
    </row>
    <row r="179" spans="1:7">
      <c r="A179" s="1">
        <v>5</v>
      </c>
      <c r="B179" s="1">
        <v>9</v>
      </c>
      <c r="C179" s="1">
        <v>17</v>
      </c>
      <c r="D179" s="1">
        <v>25</v>
      </c>
      <c r="E179" s="1">
        <v>39</v>
      </c>
      <c r="F179" s="1">
        <v>43</v>
      </c>
      <c r="G179" s="1">
        <v>32</v>
      </c>
    </row>
    <row r="180" spans="1:7">
      <c r="A180" s="1">
        <v>2</v>
      </c>
      <c r="B180" s="1">
        <v>15</v>
      </c>
      <c r="C180" s="1">
        <v>20</v>
      </c>
      <c r="D180" s="1">
        <v>21</v>
      </c>
      <c r="E180" s="1">
        <v>29</v>
      </c>
      <c r="F180" s="1">
        <v>34</v>
      </c>
      <c r="G180" s="1">
        <v>22</v>
      </c>
    </row>
    <row r="181" spans="1:7">
      <c r="A181" s="1">
        <v>14</v>
      </c>
      <c r="B181" s="1">
        <v>21</v>
      </c>
      <c r="C181" s="1">
        <v>23</v>
      </c>
      <c r="D181" s="1">
        <v>32</v>
      </c>
      <c r="E181" s="1">
        <v>40</v>
      </c>
      <c r="F181" s="1">
        <v>45</v>
      </c>
      <c r="G181" s="1">
        <v>44</v>
      </c>
    </row>
    <row r="182" spans="1:7">
      <c r="A182" s="1">
        <v>13</v>
      </c>
      <c r="B182" s="1">
        <v>15</v>
      </c>
      <c r="C182" s="1">
        <v>27</v>
      </c>
      <c r="D182" s="1">
        <v>29</v>
      </c>
      <c r="E182" s="1">
        <v>34</v>
      </c>
      <c r="F182" s="1">
        <v>40</v>
      </c>
      <c r="G182" s="1">
        <v>35</v>
      </c>
    </row>
    <row r="183" spans="1:7">
      <c r="A183" s="1">
        <v>2</v>
      </c>
      <c r="B183" s="1">
        <v>18</v>
      </c>
      <c r="C183" s="1">
        <v>24</v>
      </c>
      <c r="D183" s="1">
        <v>34</v>
      </c>
      <c r="E183" s="1">
        <v>40</v>
      </c>
      <c r="F183" s="1">
        <v>42</v>
      </c>
      <c r="G183" s="1">
        <v>5</v>
      </c>
    </row>
    <row r="184" spans="1:7">
      <c r="A184" s="1">
        <v>1</v>
      </c>
      <c r="B184" s="1">
        <v>2</v>
      </c>
      <c r="C184" s="1">
        <v>6</v>
      </c>
      <c r="D184" s="1">
        <v>16</v>
      </c>
      <c r="E184" s="1">
        <v>20</v>
      </c>
      <c r="F184" s="1">
        <v>33</v>
      </c>
      <c r="G184" s="1">
        <v>41</v>
      </c>
    </row>
    <row r="185" spans="1:7">
      <c r="A185" s="1">
        <v>1</v>
      </c>
      <c r="B185" s="1">
        <v>2</v>
      </c>
      <c r="C185" s="1">
        <v>4</v>
      </c>
      <c r="D185" s="1">
        <v>8</v>
      </c>
      <c r="E185" s="1">
        <v>19</v>
      </c>
      <c r="F185" s="1">
        <v>38</v>
      </c>
      <c r="G185" s="1">
        <v>14</v>
      </c>
    </row>
    <row r="186" spans="1:7">
      <c r="A186" s="1">
        <v>4</v>
      </c>
      <c r="B186" s="1">
        <v>10</v>
      </c>
      <c r="C186" s="1">
        <v>14</v>
      </c>
      <c r="D186" s="1">
        <v>19</v>
      </c>
      <c r="E186" s="1">
        <v>21</v>
      </c>
      <c r="F186" s="1">
        <v>45</v>
      </c>
      <c r="G186" s="1">
        <v>9</v>
      </c>
    </row>
    <row r="187" spans="1:7">
      <c r="A187" s="1">
        <v>1</v>
      </c>
      <c r="B187" s="1">
        <v>2</v>
      </c>
      <c r="C187" s="1">
        <v>8</v>
      </c>
      <c r="D187" s="1">
        <v>18</v>
      </c>
      <c r="E187" s="1">
        <v>29</v>
      </c>
      <c r="F187" s="1">
        <v>38</v>
      </c>
      <c r="G187" s="1">
        <v>42</v>
      </c>
    </row>
    <row r="188" spans="1:7">
      <c r="A188" s="1">
        <v>19</v>
      </c>
      <c r="B188" s="1">
        <v>24</v>
      </c>
      <c r="C188" s="1">
        <v>27</v>
      </c>
      <c r="D188" s="1">
        <v>30</v>
      </c>
      <c r="E188" s="1">
        <v>31</v>
      </c>
      <c r="F188" s="1">
        <v>34</v>
      </c>
      <c r="G188" s="1">
        <v>36</v>
      </c>
    </row>
    <row r="189" spans="1:7">
      <c r="A189" s="1">
        <v>8</v>
      </c>
      <c r="B189" s="1">
        <v>14</v>
      </c>
      <c r="C189" s="1">
        <v>32</v>
      </c>
      <c r="D189" s="1">
        <v>35</v>
      </c>
      <c r="E189" s="1">
        <v>37</v>
      </c>
      <c r="F189" s="1">
        <v>45</v>
      </c>
      <c r="G189" s="1">
        <v>28</v>
      </c>
    </row>
    <row r="190" spans="1:7">
      <c r="A190" s="1">
        <v>8</v>
      </c>
      <c r="B190" s="1">
        <v>14</v>
      </c>
      <c r="C190" s="1">
        <v>18</v>
      </c>
      <c r="D190" s="1">
        <v>30</v>
      </c>
      <c r="E190" s="1">
        <v>31</v>
      </c>
      <c r="F190" s="1">
        <v>44</v>
      </c>
      <c r="G190" s="1">
        <v>15</v>
      </c>
    </row>
    <row r="191" spans="1:7">
      <c r="A191" s="1">
        <v>5</v>
      </c>
      <c r="B191" s="1">
        <v>6</v>
      </c>
      <c r="C191" s="1">
        <v>24</v>
      </c>
      <c r="D191" s="1">
        <v>25</v>
      </c>
      <c r="E191" s="1">
        <v>32</v>
      </c>
      <c r="F191" s="1">
        <v>37</v>
      </c>
      <c r="G191" s="1">
        <v>8</v>
      </c>
    </row>
    <row r="192" spans="1:7">
      <c r="A192" s="1">
        <v>4</v>
      </c>
      <c r="B192" s="1">
        <v>8</v>
      </c>
      <c r="C192" s="1">
        <v>11</v>
      </c>
      <c r="D192" s="1">
        <v>18</v>
      </c>
      <c r="E192" s="1">
        <v>37</v>
      </c>
      <c r="F192" s="1">
        <v>45</v>
      </c>
      <c r="G192" s="1">
        <v>33</v>
      </c>
    </row>
    <row r="193" spans="1:7">
      <c r="A193" s="1">
        <v>6</v>
      </c>
      <c r="B193" s="1">
        <v>14</v>
      </c>
      <c r="C193" s="1">
        <v>18</v>
      </c>
      <c r="D193" s="1">
        <v>26</v>
      </c>
      <c r="E193" s="1">
        <v>36</v>
      </c>
      <c r="F193" s="1">
        <v>39</v>
      </c>
      <c r="G193" s="1">
        <v>13</v>
      </c>
    </row>
    <row r="194" spans="1:7">
      <c r="A194" s="1">
        <v>15</v>
      </c>
      <c r="B194" s="1">
        <v>20</v>
      </c>
      <c r="C194" s="1">
        <v>23</v>
      </c>
      <c r="D194" s="1">
        <v>26</v>
      </c>
      <c r="E194" s="1">
        <v>39</v>
      </c>
      <c r="F194" s="1">
        <v>44</v>
      </c>
      <c r="G194" s="1">
        <v>28</v>
      </c>
    </row>
    <row r="195" spans="1:7">
      <c r="A195" s="1">
        <v>7</v>
      </c>
      <c r="B195" s="1">
        <v>10</v>
      </c>
      <c r="C195" s="1">
        <v>19</v>
      </c>
      <c r="D195" s="1">
        <v>22</v>
      </c>
      <c r="E195" s="1">
        <v>35</v>
      </c>
      <c r="F195" s="1">
        <v>40</v>
      </c>
      <c r="G195" s="1">
        <v>31</v>
      </c>
    </row>
    <row r="196" spans="1:7">
      <c r="A196" s="1">
        <v>35</v>
      </c>
      <c r="B196" s="1">
        <v>36</v>
      </c>
      <c r="C196" s="1">
        <v>37</v>
      </c>
      <c r="D196" s="1">
        <v>41</v>
      </c>
      <c r="E196" s="1">
        <v>44</v>
      </c>
      <c r="F196" s="1">
        <v>45</v>
      </c>
      <c r="G196" s="1">
        <v>30</v>
      </c>
    </row>
    <row r="197" spans="1:7">
      <c r="A197" s="1">
        <v>7</v>
      </c>
      <c r="B197" s="1">
        <v>12</v>
      </c>
      <c r="C197" s="1">
        <v>16</v>
      </c>
      <c r="D197" s="1">
        <v>34</v>
      </c>
      <c r="E197" s="1">
        <v>42</v>
      </c>
      <c r="F197" s="1">
        <v>45</v>
      </c>
      <c r="G197" s="1">
        <v>4</v>
      </c>
    </row>
    <row r="198" spans="1:7">
      <c r="A198" s="1">
        <v>12</v>
      </c>
      <c r="B198" s="1">
        <v>19</v>
      </c>
      <c r="C198" s="1">
        <v>20</v>
      </c>
      <c r="D198" s="1">
        <v>25</v>
      </c>
      <c r="E198" s="1">
        <v>41</v>
      </c>
      <c r="F198" s="1">
        <v>45</v>
      </c>
      <c r="G198" s="1">
        <v>2</v>
      </c>
    </row>
    <row r="199" spans="1:7">
      <c r="A199" s="1">
        <v>14</v>
      </c>
      <c r="B199" s="1">
        <v>21</v>
      </c>
      <c r="C199" s="1">
        <v>22</v>
      </c>
      <c r="D199" s="1">
        <v>25</v>
      </c>
      <c r="E199" s="1">
        <v>30</v>
      </c>
      <c r="F199" s="1">
        <v>36</v>
      </c>
      <c r="G199" s="1">
        <v>43</v>
      </c>
    </row>
    <row r="200" spans="1:7">
      <c r="A200" s="1">
        <v>5</v>
      </c>
      <c r="B200" s="1">
        <v>6</v>
      </c>
      <c r="C200" s="1">
        <v>13</v>
      </c>
      <c r="D200" s="1">
        <v>14</v>
      </c>
      <c r="E200" s="1">
        <v>17</v>
      </c>
      <c r="F200" s="1">
        <v>20</v>
      </c>
      <c r="G200" s="1">
        <v>7</v>
      </c>
    </row>
    <row r="201" spans="1:7">
      <c r="A201" s="1">
        <v>3</v>
      </c>
      <c r="B201" s="1">
        <v>11</v>
      </c>
      <c r="C201" s="1">
        <v>24</v>
      </c>
      <c r="D201" s="1">
        <v>38</v>
      </c>
      <c r="E201" s="1">
        <v>39</v>
      </c>
      <c r="F201" s="1">
        <v>44</v>
      </c>
      <c r="G201" s="1">
        <v>26</v>
      </c>
    </row>
    <row r="202" spans="1:7">
      <c r="A202" s="1">
        <v>12</v>
      </c>
      <c r="B202" s="1">
        <v>14</v>
      </c>
      <c r="C202" s="1">
        <v>27</v>
      </c>
      <c r="D202" s="1">
        <v>33</v>
      </c>
      <c r="E202" s="1">
        <v>39</v>
      </c>
      <c r="F202" s="1">
        <v>44</v>
      </c>
      <c r="G202" s="1">
        <v>17</v>
      </c>
    </row>
    <row r="203" spans="1:7">
      <c r="A203" s="1">
        <v>1</v>
      </c>
      <c r="B203" s="1">
        <v>3</v>
      </c>
      <c r="C203" s="1">
        <v>11</v>
      </c>
      <c r="D203" s="1">
        <v>24</v>
      </c>
      <c r="E203" s="1">
        <v>30</v>
      </c>
      <c r="F203" s="1">
        <v>32</v>
      </c>
      <c r="G203" s="1">
        <v>7</v>
      </c>
    </row>
    <row r="204" spans="1:7">
      <c r="A204" s="1">
        <v>3</v>
      </c>
      <c r="B204" s="1">
        <v>12</v>
      </c>
      <c r="C204" s="1">
        <v>14</v>
      </c>
      <c r="D204" s="1">
        <v>35</v>
      </c>
      <c r="E204" s="1">
        <v>40</v>
      </c>
      <c r="F204" s="1">
        <v>45</v>
      </c>
      <c r="G204" s="1">
        <v>5</v>
      </c>
    </row>
    <row r="205" spans="1:7">
      <c r="A205" s="1">
        <v>1</v>
      </c>
      <c r="B205" s="1">
        <v>3</v>
      </c>
      <c r="C205" s="1">
        <v>21</v>
      </c>
      <c r="D205" s="1">
        <v>29</v>
      </c>
      <c r="E205" s="1">
        <v>35</v>
      </c>
      <c r="F205" s="1">
        <v>37</v>
      </c>
      <c r="G205" s="1">
        <v>30</v>
      </c>
    </row>
    <row r="206" spans="1:7">
      <c r="A206" s="1">
        <v>1</v>
      </c>
      <c r="B206" s="1">
        <v>2</v>
      </c>
      <c r="C206" s="1">
        <v>3</v>
      </c>
      <c r="D206" s="1">
        <v>15</v>
      </c>
      <c r="E206" s="1">
        <v>20</v>
      </c>
      <c r="F206" s="1">
        <v>25</v>
      </c>
      <c r="G206" s="1">
        <v>43</v>
      </c>
    </row>
    <row r="207" spans="1:7">
      <c r="A207" s="1">
        <v>3</v>
      </c>
      <c r="B207" s="1">
        <v>11</v>
      </c>
      <c r="C207" s="1">
        <v>14</v>
      </c>
      <c r="D207" s="1">
        <v>31</v>
      </c>
      <c r="E207" s="1">
        <v>32</v>
      </c>
      <c r="F207" s="1">
        <v>37</v>
      </c>
      <c r="G207" s="1">
        <v>38</v>
      </c>
    </row>
    <row r="208" spans="1:7">
      <c r="A208" s="1">
        <v>14</v>
      </c>
      <c r="B208" s="1">
        <v>25</v>
      </c>
      <c r="C208" s="1">
        <v>31</v>
      </c>
      <c r="D208" s="1">
        <v>34</v>
      </c>
      <c r="E208" s="1">
        <v>40</v>
      </c>
      <c r="F208" s="1">
        <v>44</v>
      </c>
      <c r="G208" s="1">
        <v>24</v>
      </c>
    </row>
    <row r="209" spans="1:7">
      <c r="A209" s="1">
        <v>2</v>
      </c>
      <c r="B209" s="1">
        <v>7</v>
      </c>
      <c r="C209" s="1">
        <v>18</v>
      </c>
      <c r="D209" s="1">
        <v>20</v>
      </c>
      <c r="E209" s="1">
        <v>24</v>
      </c>
      <c r="F209" s="1">
        <v>33</v>
      </c>
      <c r="G209" s="1">
        <v>37</v>
      </c>
    </row>
    <row r="210" spans="1:7">
      <c r="A210" s="1">
        <v>10</v>
      </c>
      <c r="B210" s="1">
        <v>19</v>
      </c>
      <c r="C210" s="1">
        <v>22</v>
      </c>
      <c r="D210" s="1">
        <v>23</v>
      </c>
      <c r="E210" s="1">
        <v>25</v>
      </c>
      <c r="F210" s="1">
        <v>37</v>
      </c>
      <c r="G210" s="1">
        <v>39</v>
      </c>
    </row>
    <row r="211" spans="1:7">
      <c r="A211" s="1">
        <v>12</v>
      </c>
      <c r="B211" s="1">
        <v>13</v>
      </c>
      <c r="C211" s="1">
        <v>17</v>
      </c>
      <c r="D211" s="1">
        <v>20</v>
      </c>
      <c r="E211" s="1">
        <v>33</v>
      </c>
      <c r="F211" s="1">
        <v>41</v>
      </c>
      <c r="G211" s="1">
        <v>8</v>
      </c>
    </row>
    <row r="212" spans="1:7">
      <c r="A212" s="1">
        <v>11</v>
      </c>
      <c r="B212" s="1">
        <v>12</v>
      </c>
      <c r="C212" s="1">
        <v>18</v>
      </c>
      <c r="D212" s="1">
        <v>21</v>
      </c>
      <c r="E212" s="1">
        <v>31</v>
      </c>
      <c r="F212" s="1">
        <v>38</v>
      </c>
      <c r="G212" s="1">
        <v>8</v>
      </c>
    </row>
    <row r="213" spans="1:7">
      <c r="A213" s="1">
        <v>2</v>
      </c>
      <c r="B213" s="1">
        <v>3</v>
      </c>
      <c r="C213" s="1">
        <v>4</v>
      </c>
      <c r="D213" s="1">
        <v>5</v>
      </c>
      <c r="E213" s="1">
        <v>20</v>
      </c>
      <c r="F213" s="1">
        <v>24</v>
      </c>
      <c r="G213" s="1">
        <v>42</v>
      </c>
    </row>
    <row r="214" spans="1:7">
      <c r="A214" s="1">
        <v>5</v>
      </c>
      <c r="B214" s="1">
        <v>7</v>
      </c>
      <c r="C214" s="1">
        <v>20</v>
      </c>
      <c r="D214" s="1">
        <v>25</v>
      </c>
      <c r="E214" s="1">
        <v>28</v>
      </c>
      <c r="F214" s="1">
        <v>37</v>
      </c>
      <c r="G214" s="1">
        <v>32</v>
      </c>
    </row>
    <row r="215" spans="1:7">
      <c r="A215" s="1">
        <v>2</v>
      </c>
      <c r="B215" s="1">
        <v>3</v>
      </c>
      <c r="C215" s="1">
        <v>7</v>
      </c>
      <c r="D215" s="1">
        <v>15</v>
      </c>
      <c r="E215" s="1">
        <v>43</v>
      </c>
      <c r="F215" s="1">
        <v>44</v>
      </c>
      <c r="G215" s="1">
        <v>4</v>
      </c>
    </row>
    <row r="216" spans="1:7">
      <c r="A216" s="1">
        <v>7</v>
      </c>
      <c r="B216" s="1">
        <v>16</v>
      </c>
      <c r="C216" s="1">
        <v>17</v>
      </c>
      <c r="D216" s="1">
        <v>33</v>
      </c>
      <c r="E216" s="1">
        <v>36</v>
      </c>
      <c r="F216" s="1">
        <v>40</v>
      </c>
      <c r="G216" s="1">
        <v>1</v>
      </c>
    </row>
    <row r="217" spans="1:7">
      <c r="A217" s="1">
        <v>16</v>
      </c>
      <c r="B217" s="1">
        <v>20</v>
      </c>
      <c r="C217" s="1">
        <v>27</v>
      </c>
      <c r="D217" s="1">
        <v>33</v>
      </c>
      <c r="E217" s="1">
        <v>35</v>
      </c>
      <c r="F217" s="1">
        <v>39</v>
      </c>
      <c r="G217" s="1">
        <v>38</v>
      </c>
    </row>
    <row r="218" spans="1:7">
      <c r="A218" s="1">
        <v>1</v>
      </c>
      <c r="B218" s="1">
        <v>8</v>
      </c>
      <c r="C218" s="1">
        <v>14</v>
      </c>
      <c r="D218" s="1">
        <v>18</v>
      </c>
      <c r="E218" s="1">
        <v>29</v>
      </c>
      <c r="F218" s="1">
        <v>44</v>
      </c>
      <c r="G218" s="1">
        <v>20</v>
      </c>
    </row>
    <row r="219" spans="1:7">
      <c r="A219" s="1">
        <v>4</v>
      </c>
      <c r="B219" s="1">
        <v>11</v>
      </c>
      <c r="C219" s="1">
        <v>20</v>
      </c>
      <c r="D219" s="1">
        <v>26</v>
      </c>
      <c r="E219" s="1">
        <v>35</v>
      </c>
      <c r="F219" s="1">
        <v>37</v>
      </c>
      <c r="G219" s="1">
        <v>16</v>
      </c>
    </row>
    <row r="220" spans="1:7">
      <c r="A220" s="1">
        <v>5</v>
      </c>
      <c r="B220" s="1">
        <v>11</v>
      </c>
      <c r="C220" s="1">
        <v>19</v>
      </c>
      <c r="D220" s="1">
        <v>21</v>
      </c>
      <c r="E220" s="1">
        <v>34</v>
      </c>
      <c r="F220" s="1">
        <v>43</v>
      </c>
      <c r="G220" s="1">
        <v>31</v>
      </c>
    </row>
    <row r="221" spans="1:7">
      <c r="A221" s="1">
        <v>2</v>
      </c>
      <c r="B221" s="1">
        <v>20</v>
      </c>
      <c r="C221" s="1">
        <v>33</v>
      </c>
      <c r="D221" s="1">
        <v>35</v>
      </c>
      <c r="E221" s="1">
        <v>37</v>
      </c>
      <c r="F221" s="1">
        <v>40</v>
      </c>
      <c r="G221" s="1">
        <v>10</v>
      </c>
    </row>
    <row r="222" spans="1:7">
      <c r="A222" s="1">
        <v>5</v>
      </c>
      <c r="B222" s="1">
        <v>7</v>
      </c>
      <c r="C222" s="1">
        <v>28</v>
      </c>
      <c r="D222" s="1">
        <v>29</v>
      </c>
      <c r="E222" s="1">
        <v>39</v>
      </c>
      <c r="F222" s="1">
        <v>43</v>
      </c>
      <c r="G222" s="1">
        <v>44</v>
      </c>
    </row>
    <row r="223" spans="1:7">
      <c r="A223" s="1">
        <v>1</v>
      </c>
      <c r="B223" s="1">
        <v>3</v>
      </c>
      <c r="C223" s="1">
        <v>18</v>
      </c>
      <c r="D223" s="1">
        <v>20</v>
      </c>
      <c r="E223" s="1">
        <v>26</v>
      </c>
      <c r="F223" s="1">
        <v>27</v>
      </c>
      <c r="G223" s="1">
        <v>38</v>
      </c>
    </row>
    <row r="224" spans="1:7">
      <c r="A224" s="1">
        <v>4</v>
      </c>
      <c r="B224" s="1">
        <v>19</v>
      </c>
      <c r="C224" s="1">
        <v>26</v>
      </c>
      <c r="D224" s="1">
        <v>27</v>
      </c>
      <c r="E224" s="1">
        <v>30</v>
      </c>
      <c r="F224" s="1">
        <v>42</v>
      </c>
      <c r="G224" s="1">
        <v>7</v>
      </c>
    </row>
    <row r="225" spans="1:7">
      <c r="A225" s="1">
        <v>5</v>
      </c>
      <c r="B225" s="1">
        <v>11</v>
      </c>
      <c r="C225" s="1">
        <v>13</v>
      </c>
      <c r="D225" s="1">
        <v>19</v>
      </c>
      <c r="E225" s="1">
        <v>31</v>
      </c>
      <c r="F225" s="1">
        <v>36</v>
      </c>
      <c r="G225" s="1">
        <v>7</v>
      </c>
    </row>
    <row r="226" spans="1:7">
      <c r="A226" s="1">
        <v>2</v>
      </c>
      <c r="B226" s="1">
        <v>6</v>
      </c>
      <c r="C226" s="1">
        <v>8</v>
      </c>
      <c r="D226" s="1">
        <v>14</v>
      </c>
      <c r="E226" s="1">
        <v>21</v>
      </c>
      <c r="F226" s="1">
        <v>22</v>
      </c>
      <c r="G226" s="1">
        <v>34</v>
      </c>
    </row>
    <row r="227" spans="1:7">
      <c r="A227" s="1">
        <v>4</v>
      </c>
      <c r="B227" s="1">
        <v>5</v>
      </c>
      <c r="C227" s="1">
        <v>15</v>
      </c>
      <c r="D227" s="1">
        <v>16</v>
      </c>
      <c r="E227" s="1">
        <v>22</v>
      </c>
      <c r="F227" s="1">
        <v>42</v>
      </c>
      <c r="G227" s="1">
        <v>2</v>
      </c>
    </row>
    <row r="228" spans="1:7">
      <c r="A228" s="1">
        <v>17</v>
      </c>
      <c r="B228" s="1">
        <v>25</v>
      </c>
      <c r="C228" s="1">
        <v>35</v>
      </c>
      <c r="D228" s="1">
        <v>36</v>
      </c>
      <c r="E228" s="1">
        <v>39</v>
      </c>
      <c r="F228" s="1">
        <v>44</v>
      </c>
      <c r="G228" s="1">
        <v>23</v>
      </c>
    </row>
    <row r="229" spans="1:7">
      <c r="A229" s="1">
        <v>4</v>
      </c>
      <c r="B229" s="1">
        <v>5</v>
      </c>
      <c r="C229" s="1">
        <v>9</v>
      </c>
      <c r="D229" s="1">
        <v>11</v>
      </c>
      <c r="E229" s="1">
        <v>23</v>
      </c>
      <c r="F229" s="1">
        <v>38</v>
      </c>
      <c r="G229" s="1">
        <v>35</v>
      </c>
    </row>
    <row r="230" spans="1:7">
      <c r="A230" s="1">
        <v>5</v>
      </c>
      <c r="B230" s="1">
        <v>11</v>
      </c>
      <c r="C230" s="1">
        <v>14</v>
      </c>
      <c r="D230" s="1">
        <v>29</v>
      </c>
      <c r="E230" s="1">
        <v>32</v>
      </c>
      <c r="F230" s="1">
        <v>33</v>
      </c>
      <c r="G230" s="1">
        <v>12</v>
      </c>
    </row>
    <row r="231" spans="1:7">
      <c r="A231" s="1">
        <v>5</v>
      </c>
      <c r="B231" s="1">
        <v>10</v>
      </c>
      <c r="C231" s="1">
        <v>19</v>
      </c>
      <c r="D231" s="1">
        <v>31</v>
      </c>
      <c r="E231" s="1">
        <v>44</v>
      </c>
      <c r="F231" s="1">
        <v>45</v>
      </c>
      <c r="G231" s="1">
        <v>27</v>
      </c>
    </row>
    <row r="232" spans="1:7">
      <c r="A232" s="1">
        <v>8</v>
      </c>
      <c r="B232" s="1">
        <v>9</v>
      </c>
      <c r="C232" s="1">
        <v>10</v>
      </c>
      <c r="D232" s="1">
        <v>12</v>
      </c>
      <c r="E232" s="1">
        <v>24</v>
      </c>
      <c r="F232" s="1">
        <v>44</v>
      </c>
      <c r="G232" s="1">
        <v>35</v>
      </c>
    </row>
    <row r="233" spans="1:7">
      <c r="A233" s="1">
        <v>4</v>
      </c>
      <c r="B233" s="1">
        <v>6</v>
      </c>
      <c r="C233" s="1">
        <v>13</v>
      </c>
      <c r="D233" s="1">
        <v>17</v>
      </c>
      <c r="E233" s="1">
        <v>28</v>
      </c>
      <c r="F233" s="1">
        <v>40</v>
      </c>
      <c r="G233" s="1">
        <v>39</v>
      </c>
    </row>
    <row r="234" spans="1:7">
      <c r="A234" s="1">
        <v>13</v>
      </c>
      <c r="B234" s="1">
        <v>21</v>
      </c>
      <c r="C234" s="1">
        <v>22</v>
      </c>
      <c r="D234" s="1">
        <v>24</v>
      </c>
      <c r="E234" s="1">
        <v>26</v>
      </c>
      <c r="F234" s="1">
        <v>37</v>
      </c>
      <c r="G234" s="1">
        <v>4</v>
      </c>
    </row>
    <row r="235" spans="1:7">
      <c r="A235" s="1">
        <v>21</v>
      </c>
      <c r="B235" s="1">
        <v>22</v>
      </c>
      <c r="C235" s="1">
        <v>26</v>
      </c>
      <c r="D235" s="1">
        <v>27</v>
      </c>
      <c r="E235" s="1">
        <v>31</v>
      </c>
      <c r="F235" s="1">
        <v>37</v>
      </c>
      <c r="G235" s="1">
        <v>8</v>
      </c>
    </row>
    <row r="236" spans="1:7">
      <c r="A236" s="1">
        <v>1</v>
      </c>
      <c r="B236" s="1">
        <v>4</v>
      </c>
      <c r="C236" s="1">
        <v>8</v>
      </c>
      <c r="D236" s="1">
        <v>13</v>
      </c>
      <c r="E236" s="1">
        <v>37</v>
      </c>
      <c r="F236" s="1">
        <v>39</v>
      </c>
      <c r="G236" s="1">
        <v>7</v>
      </c>
    </row>
    <row r="237" spans="1:7">
      <c r="A237" s="1">
        <v>1</v>
      </c>
      <c r="B237" s="1">
        <v>11</v>
      </c>
      <c r="C237" s="1">
        <v>17</v>
      </c>
      <c r="D237" s="1">
        <v>21</v>
      </c>
      <c r="E237" s="1">
        <v>24</v>
      </c>
      <c r="F237" s="1">
        <v>44</v>
      </c>
      <c r="G237" s="1">
        <v>33</v>
      </c>
    </row>
    <row r="238" spans="1:7">
      <c r="A238" s="1">
        <v>2</v>
      </c>
      <c r="B238" s="1">
        <v>4</v>
      </c>
      <c r="C238" s="1">
        <v>15</v>
      </c>
      <c r="D238" s="1">
        <v>28</v>
      </c>
      <c r="E238" s="1">
        <v>31</v>
      </c>
      <c r="F238" s="1">
        <v>34</v>
      </c>
      <c r="G238" s="1">
        <v>35</v>
      </c>
    </row>
    <row r="239" spans="1:7">
      <c r="A239" s="1">
        <v>11</v>
      </c>
      <c r="B239" s="1">
        <v>15</v>
      </c>
      <c r="C239" s="1">
        <v>24</v>
      </c>
      <c r="D239" s="1">
        <v>39</v>
      </c>
      <c r="E239" s="1">
        <v>41</v>
      </c>
      <c r="F239" s="1">
        <v>44</v>
      </c>
      <c r="G239" s="1">
        <v>7</v>
      </c>
    </row>
    <row r="240" spans="1:7">
      <c r="A240" s="1">
        <v>6</v>
      </c>
      <c r="B240" s="1">
        <v>10</v>
      </c>
      <c r="C240" s="1">
        <v>16</v>
      </c>
      <c r="D240" s="1">
        <v>40</v>
      </c>
      <c r="E240" s="1">
        <v>41</v>
      </c>
      <c r="F240" s="1">
        <v>43</v>
      </c>
      <c r="G240" s="1">
        <v>21</v>
      </c>
    </row>
    <row r="241" spans="1:7">
      <c r="A241" s="1">
        <v>2</v>
      </c>
      <c r="B241" s="1">
        <v>16</v>
      </c>
      <c r="C241" s="1">
        <v>24</v>
      </c>
      <c r="D241" s="1">
        <v>27</v>
      </c>
      <c r="E241" s="1">
        <v>28</v>
      </c>
      <c r="F241" s="1">
        <v>35</v>
      </c>
      <c r="G241" s="1">
        <v>21</v>
      </c>
    </row>
    <row r="242" spans="1:7">
      <c r="A242" s="1">
        <v>4</v>
      </c>
      <c r="B242" s="1">
        <v>19</v>
      </c>
      <c r="C242" s="1">
        <v>20</v>
      </c>
      <c r="D242" s="1">
        <v>21</v>
      </c>
      <c r="E242" s="1">
        <v>32</v>
      </c>
      <c r="F242" s="1">
        <v>34</v>
      </c>
      <c r="G242" s="1">
        <v>43</v>
      </c>
    </row>
    <row r="243" spans="1:7">
      <c r="A243" s="1">
        <v>2</v>
      </c>
      <c r="B243" s="1">
        <v>12</v>
      </c>
      <c r="C243" s="1">
        <v>17</v>
      </c>
      <c r="D243" s="1">
        <v>19</v>
      </c>
      <c r="E243" s="1">
        <v>28</v>
      </c>
      <c r="F243" s="1">
        <v>42</v>
      </c>
      <c r="G243" s="1">
        <v>34</v>
      </c>
    </row>
    <row r="244" spans="1:7">
      <c r="A244" s="1">
        <v>13</v>
      </c>
      <c r="B244" s="1">
        <v>16</v>
      </c>
      <c r="C244" s="1">
        <v>25</v>
      </c>
      <c r="D244" s="1">
        <v>36</v>
      </c>
      <c r="E244" s="1">
        <v>37</v>
      </c>
      <c r="F244" s="1">
        <v>38</v>
      </c>
      <c r="G244" s="1">
        <v>19</v>
      </c>
    </row>
    <row r="245" spans="1:7">
      <c r="A245" s="1">
        <v>9</v>
      </c>
      <c r="B245" s="1">
        <v>11</v>
      </c>
      <c r="C245" s="1">
        <v>27</v>
      </c>
      <c r="D245" s="1">
        <v>31</v>
      </c>
      <c r="E245" s="1">
        <v>32</v>
      </c>
      <c r="F245" s="1">
        <v>38</v>
      </c>
      <c r="G245" s="1">
        <v>22</v>
      </c>
    </row>
    <row r="246" spans="1:7">
      <c r="A246" s="1">
        <v>13</v>
      </c>
      <c r="B246" s="1">
        <v>18</v>
      </c>
      <c r="C246" s="1">
        <v>21</v>
      </c>
      <c r="D246" s="1">
        <v>23</v>
      </c>
      <c r="E246" s="1">
        <v>26</v>
      </c>
      <c r="F246" s="1">
        <v>39</v>
      </c>
      <c r="G246" s="1">
        <v>15</v>
      </c>
    </row>
    <row r="247" spans="1:7">
      <c r="A247" s="1">
        <v>12</v>
      </c>
      <c r="B247" s="1">
        <v>15</v>
      </c>
      <c r="C247" s="1">
        <v>28</v>
      </c>
      <c r="D247" s="1">
        <v>36</v>
      </c>
      <c r="E247" s="1">
        <v>39</v>
      </c>
      <c r="F247" s="1">
        <v>40</v>
      </c>
      <c r="G247" s="1">
        <v>13</v>
      </c>
    </row>
    <row r="248" spans="1:7">
      <c r="A248" s="1">
        <v>3</v>
      </c>
      <c r="B248" s="1">
        <v>8</v>
      </c>
      <c r="C248" s="1">
        <v>17</v>
      </c>
      <c r="D248" s="1">
        <v>23</v>
      </c>
      <c r="E248" s="1">
        <v>38</v>
      </c>
      <c r="F248" s="1">
        <v>45</v>
      </c>
      <c r="G248" s="1">
        <v>13</v>
      </c>
    </row>
    <row r="249" spans="1:7">
      <c r="A249" s="1">
        <v>3</v>
      </c>
      <c r="B249" s="1">
        <v>8</v>
      </c>
      <c r="C249" s="1">
        <v>27</v>
      </c>
      <c r="D249" s="1">
        <v>31</v>
      </c>
      <c r="E249" s="1">
        <v>41</v>
      </c>
      <c r="F249" s="1">
        <v>44</v>
      </c>
      <c r="G249" s="1">
        <v>11</v>
      </c>
    </row>
    <row r="250" spans="1:7">
      <c r="A250" s="1">
        <v>19</v>
      </c>
      <c r="B250" s="1">
        <v>23</v>
      </c>
      <c r="C250" s="1">
        <v>30</v>
      </c>
      <c r="D250" s="1">
        <v>37</v>
      </c>
      <c r="E250" s="1">
        <v>43</v>
      </c>
      <c r="F250" s="1">
        <v>45</v>
      </c>
      <c r="G250" s="1">
        <v>38</v>
      </c>
    </row>
    <row r="251" spans="1:7">
      <c r="A251" s="1">
        <v>6</v>
      </c>
      <c r="B251" s="1">
        <v>7</v>
      </c>
      <c r="C251" s="1">
        <v>19</v>
      </c>
      <c r="D251" s="1">
        <v>25</v>
      </c>
      <c r="E251" s="1">
        <v>28</v>
      </c>
      <c r="F251" s="1">
        <v>38</v>
      </c>
      <c r="G251" s="1">
        <v>45</v>
      </c>
    </row>
    <row r="252" spans="1:7">
      <c r="A252" s="1">
        <v>14</v>
      </c>
      <c r="B252" s="1">
        <v>23</v>
      </c>
      <c r="C252" s="1">
        <v>26</v>
      </c>
      <c r="D252" s="1">
        <v>31</v>
      </c>
      <c r="E252" s="1">
        <v>39</v>
      </c>
      <c r="F252" s="1">
        <v>45</v>
      </c>
      <c r="G252" s="1">
        <v>28</v>
      </c>
    </row>
    <row r="253" spans="1:7">
      <c r="A253" s="1">
        <v>8</v>
      </c>
      <c r="B253" s="1">
        <v>19</v>
      </c>
      <c r="C253" s="1">
        <v>25</v>
      </c>
      <c r="D253" s="1">
        <v>31</v>
      </c>
      <c r="E253" s="1">
        <v>34</v>
      </c>
      <c r="F253" s="1">
        <v>36</v>
      </c>
      <c r="G253" s="1">
        <v>33</v>
      </c>
    </row>
    <row r="254" spans="1:7">
      <c r="A254" s="1">
        <v>1</v>
      </c>
      <c r="B254" s="1">
        <v>5</v>
      </c>
      <c r="C254" s="1">
        <v>19</v>
      </c>
      <c r="D254" s="1">
        <v>20</v>
      </c>
      <c r="E254" s="1">
        <v>24</v>
      </c>
      <c r="F254" s="1">
        <v>30</v>
      </c>
      <c r="G254" s="1">
        <v>27</v>
      </c>
    </row>
    <row r="255" spans="1:7">
      <c r="A255" s="1">
        <v>1</v>
      </c>
      <c r="B255" s="1">
        <v>5</v>
      </c>
      <c r="C255" s="1">
        <v>6</v>
      </c>
      <c r="D255" s="1">
        <v>24</v>
      </c>
      <c r="E255" s="1">
        <v>27</v>
      </c>
      <c r="F255" s="1">
        <v>42</v>
      </c>
      <c r="G255" s="1">
        <v>32</v>
      </c>
    </row>
    <row r="256" spans="1:7">
      <c r="A256" s="1">
        <v>4</v>
      </c>
      <c r="B256" s="1">
        <v>11</v>
      </c>
      <c r="C256" s="1">
        <v>14</v>
      </c>
      <c r="D256" s="1">
        <v>21</v>
      </c>
      <c r="E256" s="1">
        <v>23</v>
      </c>
      <c r="F256" s="1">
        <v>43</v>
      </c>
      <c r="G256" s="1">
        <v>32</v>
      </c>
    </row>
    <row r="257" spans="1:7">
      <c r="A257" s="1">
        <v>6</v>
      </c>
      <c r="B257" s="1">
        <v>13</v>
      </c>
      <c r="C257" s="1">
        <v>27</v>
      </c>
      <c r="D257" s="1">
        <v>31</v>
      </c>
      <c r="E257" s="1">
        <v>32</v>
      </c>
      <c r="F257" s="1">
        <v>37</v>
      </c>
      <c r="G257" s="1">
        <v>4</v>
      </c>
    </row>
    <row r="258" spans="1:7">
      <c r="A258" s="1">
        <v>14</v>
      </c>
      <c r="B258" s="1">
        <v>27</v>
      </c>
      <c r="C258" s="1">
        <v>30</v>
      </c>
      <c r="D258" s="1">
        <v>31</v>
      </c>
      <c r="E258" s="1">
        <v>38</v>
      </c>
      <c r="F258" s="1">
        <v>40</v>
      </c>
      <c r="G258" s="1">
        <v>17</v>
      </c>
    </row>
    <row r="259" spans="1:7">
      <c r="A259" s="1">
        <v>4</v>
      </c>
      <c r="B259" s="1">
        <v>5</v>
      </c>
      <c r="C259" s="1">
        <v>14</v>
      </c>
      <c r="D259" s="1">
        <v>35</v>
      </c>
      <c r="E259" s="1">
        <v>42</v>
      </c>
      <c r="F259" s="1">
        <v>45</v>
      </c>
      <c r="G259" s="1">
        <v>34</v>
      </c>
    </row>
    <row r="260" spans="1:7">
      <c r="A260" s="1">
        <v>7</v>
      </c>
      <c r="B260" s="1">
        <v>12</v>
      </c>
      <c r="C260" s="1">
        <v>15</v>
      </c>
      <c r="D260" s="1">
        <v>24</v>
      </c>
      <c r="E260" s="1">
        <v>37</v>
      </c>
      <c r="F260" s="1">
        <v>40</v>
      </c>
      <c r="G260" s="1">
        <v>43</v>
      </c>
    </row>
    <row r="261" spans="1:7">
      <c r="A261" s="1">
        <v>6</v>
      </c>
      <c r="B261" s="1">
        <v>11</v>
      </c>
      <c r="C261" s="1">
        <v>16</v>
      </c>
      <c r="D261" s="1">
        <v>18</v>
      </c>
      <c r="E261" s="1">
        <v>31</v>
      </c>
      <c r="F261" s="1">
        <v>43</v>
      </c>
      <c r="G261" s="1">
        <v>2</v>
      </c>
    </row>
    <row r="262" spans="1:7">
      <c r="A262" s="1">
        <v>9</v>
      </c>
      <c r="B262" s="1">
        <v>12</v>
      </c>
      <c r="C262" s="1">
        <v>24</v>
      </c>
      <c r="D262" s="1">
        <v>25</v>
      </c>
      <c r="E262" s="1">
        <v>29</v>
      </c>
      <c r="F262" s="1">
        <v>31</v>
      </c>
      <c r="G262" s="1">
        <v>36</v>
      </c>
    </row>
    <row r="263" spans="1:7">
      <c r="A263" s="1">
        <v>1</v>
      </c>
      <c r="B263" s="1">
        <v>27</v>
      </c>
      <c r="C263" s="1">
        <v>28</v>
      </c>
      <c r="D263" s="1">
        <v>32</v>
      </c>
      <c r="E263" s="1">
        <v>37</v>
      </c>
      <c r="F263" s="1">
        <v>40</v>
      </c>
      <c r="G263" s="1">
        <v>18</v>
      </c>
    </row>
    <row r="264" spans="1:7">
      <c r="A264" s="1">
        <v>9</v>
      </c>
      <c r="B264" s="1">
        <v>16</v>
      </c>
      <c r="C264" s="1">
        <v>27</v>
      </c>
      <c r="D264" s="1">
        <v>36</v>
      </c>
      <c r="E264" s="1">
        <v>41</v>
      </c>
      <c r="F264" s="1">
        <v>44</v>
      </c>
      <c r="G264" s="1">
        <v>5</v>
      </c>
    </row>
    <row r="265" spans="1:7">
      <c r="A265" s="1">
        <v>5</v>
      </c>
      <c r="B265" s="1">
        <v>9</v>
      </c>
      <c r="C265" s="1">
        <v>34</v>
      </c>
      <c r="D265" s="1">
        <v>37</v>
      </c>
      <c r="E265" s="1">
        <v>38</v>
      </c>
      <c r="F265" s="1">
        <v>39</v>
      </c>
      <c r="G265" s="1">
        <v>12</v>
      </c>
    </row>
    <row r="266" spans="1:7">
      <c r="A266" s="1">
        <v>3</v>
      </c>
      <c r="B266" s="1">
        <v>4</v>
      </c>
      <c r="C266" s="1">
        <v>9</v>
      </c>
      <c r="D266" s="1">
        <v>11</v>
      </c>
      <c r="E266" s="1">
        <v>22</v>
      </c>
      <c r="F266" s="1">
        <v>42</v>
      </c>
      <c r="G266" s="1">
        <v>37</v>
      </c>
    </row>
    <row r="267" spans="1:7">
      <c r="A267" s="1">
        <v>7</v>
      </c>
      <c r="B267" s="1">
        <v>8</v>
      </c>
      <c r="C267" s="1">
        <v>24</v>
      </c>
      <c r="D267" s="1">
        <v>34</v>
      </c>
      <c r="E267" s="1">
        <v>36</v>
      </c>
      <c r="F267" s="1">
        <v>41</v>
      </c>
      <c r="G267" s="1">
        <v>1</v>
      </c>
    </row>
    <row r="268" spans="1:7">
      <c r="A268" s="1">
        <v>3</v>
      </c>
      <c r="B268" s="1">
        <v>10</v>
      </c>
      <c r="C268" s="1">
        <v>19</v>
      </c>
      <c r="D268" s="1">
        <v>24</v>
      </c>
      <c r="E268" s="1">
        <v>32</v>
      </c>
      <c r="F268" s="1">
        <v>45</v>
      </c>
      <c r="G268" s="1">
        <v>12</v>
      </c>
    </row>
    <row r="269" spans="1:7">
      <c r="A269" s="1">
        <v>5</v>
      </c>
      <c r="B269" s="1">
        <v>18</v>
      </c>
      <c r="C269" s="1">
        <v>20</v>
      </c>
      <c r="D269" s="1">
        <v>36</v>
      </c>
      <c r="E269" s="1">
        <v>42</v>
      </c>
      <c r="F269" s="1">
        <v>43</v>
      </c>
      <c r="G269" s="1">
        <v>32</v>
      </c>
    </row>
    <row r="270" spans="1:7">
      <c r="A270" s="1">
        <v>5</v>
      </c>
      <c r="B270" s="1">
        <v>9</v>
      </c>
      <c r="C270" s="1">
        <v>12</v>
      </c>
      <c r="D270" s="1">
        <v>20</v>
      </c>
      <c r="E270" s="1">
        <v>21</v>
      </c>
      <c r="F270" s="1">
        <v>26</v>
      </c>
      <c r="G270" s="1">
        <v>27</v>
      </c>
    </row>
    <row r="271" spans="1:7">
      <c r="A271" s="1">
        <v>3</v>
      </c>
      <c r="B271" s="1">
        <v>8</v>
      </c>
      <c r="C271" s="1">
        <v>9</v>
      </c>
      <c r="D271" s="1">
        <v>27</v>
      </c>
      <c r="E271" s="1">
        <v>29</v>
      </c>
      <c r="F271" s="1">
        <v>40</v>
      </c>
      <c r="G271" s="1">
        <v>36</v>
      </c>
    </row>
    <row r="272" spans="1:7">
      <c r="A272" s="1">
        <v>7</v>
      </c>
      <c r="B272" s="1">
        <v>9</v>
      </c>
      <c r="C272" s="1">
        <v>12</v>
      </c>
      <c r="D272" s="1">
        <v>27</v>
      </c>
      <c r="E272" s="1">
        <v>39</v>
      </c>
      <c r="F272" s="1">
        <v>43</v>
      </c>
      <c r="G272" s="1">
        <v>28</v>
      </c>
    </row>
    <row r="273" spans="1:7">
      <c r="A273" s="1">
        <v>1</v>
      </c>
      <c r="B273" s="1">
        <v>8</v>
      </c>
      <c r="C273" s="1">
        <v>24</v>
      </c>
      <c r="D273" s="1">
        <v>31</v>
      </c>
      <c r="E273" s="1">
        <v>34</v>
      </c>
      <c r="F273" s="1">
        <v>44</v>
      </c>
      <c r="G273" s="1">
        <v>6</v>
      </c>
    </row>
    <row r="274" spans="1:7">
      <c r="A274" s="1">
        <v>13</v>
      </c>
      <c r="B274" s="1">
        <v>14</v>
      </c>
      <c r="C274" s="1">
        <v>15</v>
      </c>
      <c r="D274" s="1">
        <v>26</v>
      </c>
      <c r="E274" s="1">
        <v>35</v>
      </c>
      <c r="F274" s="1">
        <v>39</v>
      </c>
      <c r="G274" s="1">
        <v>25</v>
      </c>
    </row>
    <row r="275" spans="1:7">
      <c r="A275" s="1">
        <v>14</v>
      </c>
      <c r="B275" s="1">
        <v>19</v>
      </c>
      <c r="C275" s="1">
        <v>20</v>
      </c>
      <c r="D275" s="1">
        <v>35</v>
      </c>
      <c r="E275" s="1">
        <v>38</v>
      </c>
      <c r="F275" s="1">
        <v>40</v>
      </c>
      <c r="G275" s="1">
        <v>26</v>
      </c>
    </row>
    <row r="276" spans="1:7">
      <c r="A276" s="1">
        <v>4</v>
      </c>
      <c r="B276" s="1">
        <v>15</v>
      </c>
      <c r="C276" s="1">
        <v>21</v>
      </c>
      <c r="D276" s="1">
        <v>33</v>
      </c>
      <c r="E276" s="1">
        <v>39</v>
      </c>
      <c r="F276" s="1">
        <v>41</v>
      </c>
      <c r="G276" s="1">
        <v>25</v>
      </c>
    </row>
    <row r="277" spans="1:7">
      <c r="A277" s="1">
        <v>10</v>
      </c>
      <c r="B277" s="1">
        <v>12</v>
      </c>
      <c r="C277" s="1">
        <v>13</v>
      </c>
      <c r="D277" s="1">
        <v>15</v>
      </c>
      <c r="E277" s="1">
        <v>25</v>
      </c>
      <c r="F277" s="1">
        <v>29</v>
      </c>
      <c r="G277" s="1">
        <v>20</v>
      </c>
    </row>
    <row r="278" spans="1:7">
      <c r="A278" s="1">
        <v>3</v>
      </c>
      <c r="B278" s="1">
        <v>11</v>
      </c>
      <c r="C278" s="1">
        <v>37</v>
      </c>
      <c r="D278" s="1">
        <v>39</v>
      </c>
      <c r="E278" s="1">
        <v>41</v>
      </c>
      <c r="F278" s="1">
        <v>43</v>
      </c>
      <c r="G278" s="1">
        <v>13</v>
      </c>
    </row>
    <row r="279" spans="1:7">
      <c r="A279" s="1">
        <v>7</v>
      </c>
      <c r="B279" s="1">
        <v>16</v>
      </c>
      <c r="C279" s="1">
        <v>31</v>
      </c>
      <c r="D279" s="1">
        <v>36</v>
      </c>
      <c r="E279" s="1">
        <v>37</v>
      </c>
      <c r="F279" s="1">
        <v>38</v>
      </c>
      <c r="G279" s="1">
        <v>11</v>
      </c>
    </row>
    <row r="280" spans="1:7">
      <c r="A280" s="1">
        <v>10</v>
      </c>
      <c r="B280" s="1">
        <v>11</v>
      </c>
      <c r="C280" s="1">
        <v>23</v>
      </c>
      <c r="D280" s="1">
        <v>24</v>
      </c>
      <c r="E280" s="1">
        <v>36</v>
      </c>
      <c r="F280" s="1">
        <v>37</v>
      </c>
      <c r="G280" s="1">
        <v>35</v>
      </c>
    </row>
    <row r="281" spans="1:7">
      <c r="A281" s="1">
        <v>1</v>
      </c>
      <c r="B281" s="1">
        <v>3</v>
      </c>
      <c r="C281" s="1">
        <v>4</v>
      </c>
      <c r="D281" s="1">
        <v>6</v>
      </c>
      <c r="E281" s="1">
        <v>14</v>
      </c>
      <c r="F281" s="1">
        <v>41</v>
      </c>
      <c r="G281" s="1">
        <v>12</v>
      </c>
    </row>
    <row r="282" spans="1:7">
      <c r="A282" s="1">
        <v>2</v>
      </c>
      <c r="B282" s="1">
        <v>5</v>
      </c>
      <c r="C282" s="1">
        <v>10</v>
      </c>
      <c r="D282" s="1">
        <v>18</v>
      </c>
      <c r="E282" s="1">
        <v>31</v>
      </c>
      <c r="F282" s="1">
        <v>32</v>
      </c>
      <c r="G282" s="1">
        <v>30</v>
      </c>
    </row>
    <row r="283" spans="1:7">
      <c r="A283" s="1">
        <v>6</v>
      </c>
      <c r="B283" s="1">
        <v>8</v>
      </c>
      <c r="C283" s="1">
        <v>18</v>
      </c>
      <c r="D283" s="1">
        <v>31</v>
      </c>
      <c r="E283" s="1">
        <v>38</v>
      </c>
      <c r="F283" s="1">
        <v>45</v>
      </c>
      <c r="G283" s="1">
        <v>42</v>
      </c>
    </row>
    <row r="284" spans="1:7">
      <c r="A284" s="1">
        <v>2</v>
      </c>
      <c r="B284" s="1">
        <v>7</v>
      </c>
      <c r="C284" s="1">
        <v>15</v>
      </c>
      <c r="D284" s="1">
        <v>24</v>
      </c>
      <c r="E284" s="1">
        <v>30</v>
      </c>
      <c r="F284" s="1">
        <v>45</v>
      </c>
      <c r="G284" s="1">
        <v>28</v>
      </c>
    </row>
    <row r="285" spans="1:7">
      <c r="A285" s="1">
        <v>13</v>
      </c>
      <c r="B285" s="1">
        <v>33</v>
      </c>
      <c r="C285" s="1">
        <v>37</v>
      </c>
      <c r="D285" s="1">
        <v>40</v>
      </c>
      <c r="E285" s="1">
        <v>41</v>
      </c>
      <c r="F285" s="1">
        <v>45</v>
      </c>
      <c r="G285" s="1">
        <v>2</v>
      </c>
    </row>
    <row r="286" spans="1:7">
      <c r="A286" s="1">
        <v>1</v>
      </c>
      <c r="B286" s="1">
        <v>15</v>
      </c>
      <c r="C286" s="1">
        <v>19</v>
      </c>
      <c r="D286" s="1">
        <v>40</v>
      </c>
      <c r="E286" s="1">
        <v>42</v>
      </c>
      <c r="F286" s="1">
        <v>44</v>
      </c>
      <c r="G286" s="1">
        <v>17</v>
      </c>
    </row>
    <row r="287" spans="1:7">
      <c r="A287" s="1">
        <v>6</v>
      </c>
      <c r="B287" s="1">
        <v>12</v>
      </c>
      <c r="C287" s="1">
        <v>24</v>
      </c>
      <c r="D287" s="1">
        <v>27</v>
      </c>
      <c r="E287" s="1">
        <v>35</v>
      </c>
      <c r="F287" s="1">
        <v>37</v>
      </c>
      <c r="G287" s="1">
        <v>41</v>
      </c>
    </row>
    <row r="288" spans="1:7">
      <c r="A288" s="1">
        <v>1</v>
      </c>
      <c r="B288" s="1">
        <v>12</v>
      </c>
      <c r="C288" s="1">
        <v>17</v>
      </c>
      <c r="D288" s="1">
        <v>28</v>
      </c>
      <c r="E288" s="1">
        <v>35</v>
      </c>
      <c r="F288" s="1">
        <v>41</v>
      </c>
      <c r="G288" s="1">
        <v>10</v>
      </c>
    </row>
    <row r="289" spans="1:7">
      <c r="A289" s="1">
        <v>3</v>
      </c>
      <c r="B289" s="1">
        <v>14</v>
      </c>
      <c r="C289" s="1">
        <v>33</v>
      </c>
      <c r="D289" s="1">
        <v>37</v>
      </c>
      <c r="E289" s="1">
        <v>38</v>
      </c>
      <c r="F289" s="1">
        <v>42</v>
      </c>
      <c r="G289" s="1">
        <v>10</v>
      </c>
    </row>
    <row r="290" spans="1:7">
      <c r="A290" s="1">
        <v>8</v>
      </c>
      <c r="B290" s="1">
        <v>13</v>
      </c>
      <c r="C290" s="1">
        <v>18</v>
      </c>
      <c r="D290" s="1">
        <v>32</v>
      </c>
      <c r="E290" s="1">
        <v>39</v>
      </c>
      <c r="F290" s="1">
        <v>45</v>
      </c>
      <c r="G290" s="1">
        <v>7</v>
      </c>
    </row>
    <row r="291" spans="1:7">
      <c r="A291" s="1">
        <v>3</v>
      </c>
      <c r="B291" s="1">
        <v>7</v>
      </c>
      <c r="C291" s="1">
        <v>8</v>
      </c>
      <c r="D291" s="1">
        <v>18</v>
      </c>
      <c r="E291" s="1">
        <v>20</v>
      </c>
      <c r="F291" s="1">
        <v>42</v>
      </c>
      <c r="G291" s="1">
        <v>45</v>
      </c>
    </row>
    <row r="292" spans="1:7">
      <c r="A292" s="1">
        <v>17</v>
      </c>
      <c r="B292" s="1">
        <v>18</v>
      </c>
      <c r="C292" s="1">
        <v>31</v>
      </c>
      <c r="D292" s="1">
        <v>32</v>
      </c>
      <c r="E292" s="1">
        <v>33</v>
      </c>
      <c r="F292" s="1">
        <v>34</v>
      </c>
      <c r="G292" s="1">
        <v>10</v>
      </c>
    </row>
    <row r="293" spans="1:7">
      <c r="A293" s="1">
        <v>1</v>
      </c>
      <c r="B293" s="1">
        <v>9</v>
      </c>
      <c r="C293" s="1">
        <v>17</v>
      </c>
      <c r="D293" s="1">
        <v>21</v>
      </c>
      <c r="E293" s="1">
        <v>29</v>
      </c>
      <c r="F293" s="1">
        <v>33</v>
      </c>
      <c r="G293" s="1">
        <v>24</v>
      </c>
    </row>
    <row r="294" spans="1:7">
      <c r="A294" s="1">
        <v>6</v>
      </c>
      <c r="B294" s="1">
        <v>10</v>
      </c>
      <c r="C294" s="1">
        <v>17</v>
      </c>
      <c r="D294" s="1">
        <v>30</v>
      </c>
      <c r="E294" s="1">
        <v>37</v>
      </c>
      <c r="F294" s="1">
        <v>38</v>
      </c>
      <c r="G294" s="1">
        <v>40</v>
      </c>
    </row>
    <row r="295" spans="1:7">
      <c r="A295" s="1">
        <v>1</v>
      </c>
      <c r="B295" s="1">
        <v>4</v>
      </c>
      <c r="C295" s="1">
        <v>12</v>
      </c>
      <c r="D295" s="1">
        <v>16</v>
      </c>
      <c r="E295" s="1">
        <v>18</v>
      </c>
      <c r="F295" s="1">
        <v>38</v>
      </c>
      <c r="G295" s="1">
        <v>8</v>
      </c>
    </row>
    <row r="296" spans="1:7">
      <c r="A296" s="1">
        <v>3</v>
      </c>
      <c r="B296" s="1">
        <v>8</v>
      </c>
      <c r="C296" s="1">
        <v>15</v>
      </c>
      <c r="D296" s="1">
        <v>27</v>
      </c>
      <c r="E296" s="1">
        <v>30</v>
      </c>
      <c r="F296" s="1">
        <v>45</v>
      </c>
      <c r="G296" s="1">
        <v>44</v>
      </c>
    </row>
    <row r="297" spans="1:7">
      <c r="A297" s="1">
        <v>6</v>
      </c>
      <c r="B297" s="1">
        <v>11</v>
      </c>
      <c r="C297" s="1">
        <v>19</v>
      </c>
      <c r="D297" s="1">
        <v>20</v>
      </c>
      <c r="E297" s="1">
        <v>28</v>
      </c>
      <c r="F297" s="1">
        <v>32</v>
      </c>
      <c r="G297" s="1">
        <v>34</v>
      </c>
    </row>
    <row r="298" spans="1:7">
      <c r="A298" s="1">
        <v>5</v>
      </c>
      <c r="B298" s="1">
        <v>9</v>
      </c>
      <c r="C298" s="1">
        <v>27</v>
      </c>
      <c r="D298" s="1">
        <v>29</v>
      </c>
      <c r="E298" s="1">
        <v>37</v>
      </c>
      <c r="F298" s="1">
        <v>40</v>
      </c>
      <c r="G298" s="1">
        <v>19</v>
      </c>
    </row>
    <row r="299" spans="1:7">
      <c r="A299" s="1">
        <v>1</v>
      </c>
      <c r="B299" s="1">
        <v>3</v>
      </c>
      <c r="C299" s="1">
        <v>20</v>
      </c>
      <c r="D299" s="1">
        <v>25</v>
      </c>
      <c r="E299" s="1">
        <v>36</v>
      </c>
      <c r="F299" s="1">
        <v>45</v>
      </c>
      <c r="G299" s="1">
        <v>24</v>
      </c>
    </row>
    <row r="300" spans="1:7">
      <c r="A300" s="1">
        <v>7</v>
      </c>
      <c r="B300" s="1">
        <v>9</v>
      </c>
      <c r="C300" s="1">
        <v>10</v>
      </c>
      <c r="D300" s="1">
        <v>12</v>
      </c>
      <c r="E300" s="1">
        <v>26</v>
      </c>
      <c r="F300" s="1">
        <v>38</v>
      </c>
      <c r="G300" s="1">
        <v>39</v>
      </c>
    </row>
    <row r="301" spans="1:7">
      <c r="A301" s="1">
        <v>7</v>
      </c>
      <c r="B301" s="1">
        <v>11</v>
      </c>
      <c r="C301" s="1">
        <v>13</v>
      </c>
      <c r="D301" s="1">
        <v>33</v>
      </c>
      <c r="E301" s="1">
        <v>37</v>
      </c>
      <c r="F301" s="1">
        <v>43</v>
      </c>
      <c r="G301" s="1">
        <v>26</v>
      </c>
    </row>
    <row r="302" spans="1:7">
      <c r="A302" s="1">
        <v>13</v>
      </c>
      <c r="B302" s="1">
        <v>19</v>
      </c>
      <c r="C302" s="1">
        <v>20</v>
      </c>
      <c r="D302" s="1">
        <v>32</v>
      </c>
      <c r="E302" s="1">
        <v>38</v>
      </c>
      <c r="F302" s="1">
        <v>42</v>
      </c>
      <c r="G302" s="1">
        <v>4</v>
      </c>
    </row>
    <row r="303" spans="1:7">
      <c r="A303" s="1">
        <v>2</v>
      </c>
      <c r="B303" s="1">
        <v>14</v>
      </c>
      <c r="C303" s="1">
        <v>17</v>
      </c>
      <c r="D303" s="1">
        <v>30</v>
      </c>
      <c r="E303" s="1">
        <v>38</v>
      </c>
      <c r="F303" s="1">
        <v>45</v>
      </c>
      <c r="G303" s="1">
        <v>43</v>
      </c>
    </row>
    <row r="304" spans="1:7">
      <c r="A304" s="1">
        <v>4</v>
      </c>
      <c r="B304" s="1">
        <v>10</v>
      </c>
      <c r="C304" s="1">
        <v>16</v>
      </c>
      <c r="D304" s="1">
        <v>26</v>
      </c>
      <c r="E304" s="1">
        <v>33</v>
      </c>
      <c r="F304" s="1">
        <v>41</v>
      </c>
      <c r="G304" s="1">
        <v>38</v>
      </c>
    </row>
    <row r="305" spans="1:7">
      <c r="A305" s="1">
        <v>7</v>
      </c>
      <c r="B305" s="1">
        <v>8</v>
      </c>
      <c r="C305" s="1">
        <v>18</v>
      </c>
      <c r="D305" s="1">
        <v>21</v>
      </c>
      <c r="E305" s="1">
        <v>23</v>
      </c>
      <c r="F305" s="1">
        <v>39</v>
      </c>
      <c r="G305" s="1">
        <v>9</v>
      </c>
    </row>
    <row r="306" spans="1:7">
      <c r="A306" s="1">
        <v>4</v>
      </c>
      <c r="B306" s="1">
        <v>18</v>
      </c>
      <c r="C306" s="1">
        <v>23</v>
      </c>
      <c r="D306" s="1">
        <v>30</v>
      </c>
      <c r="E306" s="1">
        <v>34</v>
      </c>
      <c r="F306" s="1">
        <v>41</v>
      </c>
      <c r="G306" s="1">
        <v>19</v>
      </c>
    </row>
    <row r="307" spans="1:7">
      <c r="A307" s="1">
        <v>5</v>
      </c>
      <c r="B307" s="1">
        <v>15</v>
      </c>
      <c r="C307" s="1">
        <v>21</v>
      </c>
      <c r="D307" s="1">
        <v>23</v>
      </c>
      <c r="E307" s="1">
        <v>25</v>
      </c>
      <c r="F307" s="1">
        <v>45</v>
      </c>
      <c r="G307" s="1">
        <v>12</v>
      </c>
    </row>
    <row r="308" spans="1:7">
      <c r="A308" s="1">
        <v>14</v>
      </c>
      <c r="B308" s="1">
        <v>15</v>
      </c>
      <c r="C308" s="1">
        <v>17</v>
      </c>
      <c r="D308" s="1">
        <v>19</v>
      </c>
      <c r="E308" s="1">
        <v>37</v>
      </c>
      <c r="F308" s="1">
        <v>45</v>
      </c>
      <c r="G308" s="1">
        <v>40</v>
      </c>
    </row>
    <row r="309" spans="1:7">
      <c r="A309" s="1">
        <v>1</v>
      </c>
      <c r="B309" s="1">
        <v>2</v>
      </c>
      <c r="C309" s="1">
        <v>5</v>
      </c>
      <c r="D309" s="1">
        <v>11</v>
      </c>
      <c r="E309" s="1">
        <v>18</v>
      </c>
      <c r="F309" s="1">
        <v>36</v>
      </c>
      <c r="G309" s="1">
        <v>22</v>
      </c>
    </row>
    <row r="310" spans="1:7">
      <c r="A310" s="1">
        <v>1</v>
      </c>
      <c r="B310" s="1">
        <v>5</v>
      </c>
      <c r="C310" s="1">
        <v>19</v>
      </c>
      <c r="D310" s="1">
        <v>28</v>
      </c>
      <c r="E310" s="1">
        <v>34</v>
      </c>
      <c r="F310" s="1">
        <v>41</v>
      </c>
      <c r="G310" s="1">
        <v>16</v>
      </c>
    </row>
    <row r="311" spans="1:7">
      <c r="A311" s="1">
        <v>4</v>
      </c>
      <c r="B311" s="1">
        <v>12</v>
      </c>
      <c r="C311" s="1">
        <v>24</v>
      </c>
      <c r="D311" s="1">
        <v>27</v>
      </c>
      <c r="E311" s="1">
        <v>28</v>
      </c>
      <c r="F311" s="1">
        <v>32</v>
      </c>
      <c r="G311" s="1">
        <v>10</v>
      </c>
    </row>
    <row r="312" spans="1:7">
      <c r="A312" s="1">
        <v>2</v>
      </c>
      <c r="B312" s="1">
        <v>3</v>
      </c>
      <c r="C312" s="1">
        <v>5</v>
      </c>
      <c r="D312" s="1">
        <v>6</v>
      </c>
      <c r="E312" s="1">
        <v>12</v>
      </c>
      <c r="F312" s="1">
        <v>20</v>
      </c>
      <c r="G312" s="1">
        <v>25</v>
      </c>
    </row>
    <row r="313" spans="1:7">
      <c r="A313" s="1">
        <v>9</v>
      </c>
      <c r="B313" s="1">
        <v>17</v>
      </c>
      <c r="C313" s="1">
        <v>34</v>
      </c>
      <c r="D313" s="1">
        <v>35</v>
      </c>
      <c r="E313" s="1">
        <v>43</v>
      </c>
      <c r="F313" s="1">
        <v>45</v>
      </c>
      <c r="G313" s="1">
        <v>2</v>
      </c>
    </row>
    <row r="314" spans="1:7">
      <c r="A314" s="1">
        <v>15</v>
      </c>
      <c r="B314" s="1">
        <v>17</v>
      </c>
      <c r="C314" s="1">
        <v>19</v>
      </c>
      <c r="D314" s="1">
        <v>34</v>
      </c>
      <c r="E314" s="1">
        <v>38</v>
      </c>
      <c r="F314" s="1">
        <v>41</v>
      </c>
      <c r="G314" s="1">
        <v>2</v>
      </c>
    </row>
    <row r="315" spans="1:7">
      <c r="A315" s="1">
        <v>1</v>
      </c>
      <c r="B315" s="1">
        <v>13</v>
      </c>
      <c r="C315" s="1">
        <v>33</v>
      </c>
      <c r="D315" s="1">
        <v>35</v>
      </c>
      <c r="E315" s="1">
        <v>43</v>
      </c>
      <c r="F315" s="1">
        <v>45</v>
      </c>
      <c r="G315" s="1">
        <v>23</v>
      </c>
    </row>
    <row r="316" spans="1:7">
      <c r="A316" s="1">
        <v>10</v>
      </c>
      <c r="B316" s="1">
        <v>11</v>
      </c>
      <c r="C316" s="1">
        <v>21</v>
      </c>
      <c r="D316" s="1">
        <v>27</v>
      </c>
      <c r="E316" s="1">
        <v>31</v>
      </c>
      <c r="F316" s="1">
        <v>39</v>
      </c>
      <c r="G316" s="1">
        <v>43</v>
      </c>
    </row>
    <row r="317" spans="1:7">
      <c r="A317" s="1">
        <v>3</v>
      </c>
      <c r="B317" s="1">
        <v>10</v>
      </c>
      <c r="C317" s="1">
        <v>11</v>
      </c>
      <c r="D317" s="1">
        <v>22</v>
      </c>
      <c r="E317" s="1">
        <v>36</v>
      </c>
      <c r="F317" s="1">
        <v>39</v>
      </c>
      <c r="G317" s="1">
        <v>8</v>
      </c>
    </row>
    <row r="318" spans="1:7">
      <c r="A318" s="1">
        <v>2</v>
      </c>
      <c r="B318" s="1">
        <v>17</v>
      </c>
      <c r="C318" s="1">
        <v>19</v>
      </c>
      <c r="D318" s="1">
        <v>20</v>
      </c>
      <c r="E318" s="1">
        <v>34</v>
      </c>
      <c r="F318" s="1">
        <v>45</v>
      </c>
      <c r="G318" s="1">
        <v>21</v>
      </c>
    </row>
    <row r="319" spans="1:7">
      <c r="A319" s="1">
        <v>5</v>
      </c>
      <c r="B319" s="1">
        <v>8</v>
      </c>
      <c r="C319" s="1">
        <v>22</v>
      </c>
      <c r="D319" s="1">
        <v>28</v>
      </c>
      <c r="E319" s="1">
        <v>33</v>
      </c>
      <c r="F319" s="1">
        <v>42</v>
      </c>
      <c r="G319" s="1">
        <v>37</v>
      </c>
    </row>
    <row r="320" spans="1:7">
      <c r="A320" s="1">
        <v>16</v>
      </c>
      <c r="B320" s="1">
        <v>19</v>
      </c>
      <c r="C320" s="1">
        <v>23</v>
      </c>
      <c r="D320" s="1">
        <v>25</v>
      </c>
      <c r="E320" s="1">
        <v>41</v>
      </c>
      <c r="F320" s="1">
        <v>45</v>
      </c>
      <c r="G320" s="1">
        <v>3</v>
      </c>
    </row>
    <row r="321" spans="1:7">
      <c r="A321" s="1">
        <v>12</v>
      </c>
      <c r="B321" s="1">
        <v>18</v>
      </c>
      <c r="C321" s="1">
        <v>20</v>
      </c>
      <c r="D321" s="1">
        <v>21</v>
      </c>
      <c r="E321" s="1">
        <v>25</v>
      </c>
      <c r="F321" s="1">
        <v>34</v>
      </c>
      <c r="G321" s="1">
        <v>42</v>
      </c>
    </row>
    <row r="322" spans="1:7">
      <c r="A322" s="1">
        <v>9</v>
      </c>
      <c r="B322" s="1">
        <v>18</v>
      </c>
      <c r="C322" s="1">
        <v>29</v>
      </c>
      <c r="D322" s="1">
        <v>32</v>
      </c>
      <c r="E322" s="1">
        <v>38</v>
      </c>
      <c r="F322" s="1">
        <v>43</v>
      </c>
      <c r="G322" s="1">
        <v>20</v>
      </c>
    </row>
    <row r="323" spans="1:7">
      <c r="A323" s="1">
        <v>10</v>
      </c>
      <c r="B323" s="1">
        <v>14</v>
      </c>
      <c r="C323" s="1">
        <v>15</v>
      </c>
      <c r="D323" s="1">
        <v>32</v>
      </c>
      <c r="E323" s="1">
        <v>36</v>
      </c>
      <c r="F323" s="1">
        <v>42</v>
      </c>
      <c r="G323" s="1">
        <v>3</v>
      </c>
    </row>
    <row r="324" spans="1:7">
      <c r="A324" s="1">
        <v>2</v>
      </c>
      <c r="B324" s="1">
        <v>4</v>
      </c>
      <c r="C324" s="1">
        <v>21</v>
      </c>
      <c r="D324" s="1">
        <v>25</v>
      </c>
      <c r="E324" s="1">
        <v>33</v>
      </c>
      <c r="F324" s="1">
        <v>36</v>
      </c>
      <c r="G324" s="1">
        <v>17</v>
      </c>
    </row>
    <row r="325" spans="1:7">
      <c r="A325" s="1">
        <v>7</v>
      </c>
      <c r="B325" s="1">
        <v>17</v>
      </c>
      <c r="C325" s="1">
        <v>20</v>
      </c>
      <c r="D325" s="1">
        <v>32</v>
      </c>
      <c r="E325" s="1">
        <v>44</v>
      </c>
      <c r="F325" s="1">
        <v>45</v>
      </c>
      <c r="G325" s="1">
        <v>33</v>
      </c>
    </row>
    <row r="326" spans="1:7">
      <c r="A326" s="1">
        <v>16</v>
      </c>
      <c r="B326" s="1">
        <v>23</v>
      </c>
      <c r="C326" s="1">
        <v>25</v>
      </c>
      <c r="D326" s="1">
        <v>33</v>
      </c>
      <c r="E326" s="1">
        <v>36</v>
      </c>
      <c r="F326" s="1">
        <v>39</v>
      </c>
      <c r="G326" s="1">
        <v>40</v>
      </c>
    </row>
    <row r="327" spans="1:7">
      <c r="A327" s="1">
        <v>6</v>
      </c>
      <c r="B327" s="1">
        <v>12</v>
      </c>
      <c r="C327" s="1">
        <v>13</v>
      </c>
      <c r="D327" s="1">
        <v>17</v>
      </c>
      <c r="E327" s="1">
        <v>32</v>
      </c>
      <c r="F327" s="1">
        <v>44</v>
      </c>
      <c r="G327" s="1">
        <v>24</v>
      </c>
    </row>
    <row r="328" spans="1:7">
      <c r="A328" s="1">
        <v>1</v>
      </c>
      <c r="B328" s="1">
        <v>6</v>
      </c>
      <c r="C328" s="1">
        <v>9</v>
      </c>
      <c r="D328" s="1">
        <v>16</v>
      </c>
      <c r="E328" s="1">
        <v>17</v>
      </c>
      <c r="F328" s="1">
        <v>28</v>
      </c>
      <c r="G328" s="1">
        <v>24</v>
      </c>
    </row>
    <row r="329" spans="1:7">
      <c r="A329" s="1">
        <v>9</v>
      </c>
      <c r="B329" s="1">
        <v>17</v>
      </c>
      <c r="C329" s="1">
        <v>19</v>
      </c>
      <c r="D329" s="1">
        <v>30</v>
      </c>
      <c r="E329" s="1">
        <v>35</v>
      </c>
      <c r="F329" s="1">
        <v>42</v>
      </c>
      <c r="G329" s="1">
        <v>4</v>
      </c>
    </row>
    <row r="330" spans="1:7">
      <c r="A330" s="1">
        <v>3</v>
      </c>
      <c r="B330" s="1">
        <v>4</v>
      </c>
      <c r="C330" s="1">
        <v>16</v>
      </c>
      <c r="D330" s="1">
        <v>17</v>
      </c>
      <c r="E330" s="1">
        <v>19</v>
      </c>
      <c r="F330" s="1">
        <v>20</v>
      </c>
      <c r="G330" s="1">
        <v>23</v>
      </c>
    </row>
    <row r="331" spans="1:7">
      <c r="A331" s="1">
        <v>4</v>
      </c>
      <c r="B331" s="1">
        <v>9</v>
      </c>
      <c r="C331" s="1">
        <v>14</v>
      </c>
      <c r="D331" s="1">
        <v>26</v>
      </c>
      <c r="E331" s="1">
        <v>31</v>
      </c>
      <c r="F331" s="1">
        <v>44</v>
      </c>
      <c r="G331" s="1">
        <v>39</v>
      </c>
    </row>
    <row r="332" spans="1:7">
      <c r="A332" s="1">
        <v>16</v>
      </c>
      <c r="B332" s="1">
        <v>17</v>
      </c>
      <c r="C332" s="1">
        <v>34</v>
      </c>
      <c r="D332" s="1">
        <v>36</v>
      </c>
      <c r="E332" s="1">
        <v>42</v>
      </c>
      <c r="F332" s="1">
        <v>45</v>
      </c>
      <c r="G332" s="1">
        <v>3</v>
      </c>
    </row>
    <row r="333" spans="1:7">
      <c r="A333" s="1">
        <v>5</v>
      </c>
      <c r="B333" s="1">
        <v>14</v>
      </c>
      <c r="C333" s="1">
        <v>27</v>
      </c>
      <c r="D333" s="1">
        <v>30</v>
      </c>
      <c r="E333" s="1">
        <v>39</v>
      </c>
      <c r="F333" s="1">
        <v>43</v>
      </c>
      <c r="G333" s="1">
        <v>35</v>
      </c>
    </row>
    <row r="334" spans="1:7">
      <c r="A334" s="1">
        <v>13</v>
      </c>
      <c r="B334" s="1">
        <v>15</v>
      </c>
      <c r="C334" s="1">
        <v>21</v>
      </c>
      <c r="D334" s="1">
        <v>29</v>
      </c>
      <c r="E334" s="1">
        <v>39</v>
      </c>
      <c r="F334" s="1">
        <v>43</v>
      </c>
      <c r="G334" s="1">
        <v>33</v>
      </c>
    </row>
    <row r="335" spans="1:7">
      <c r="A335" s="1">
        <v>5</v>
      </c>
      <c r="B335" s="1">
        <v>9</v>
      </c>
      <c r="C335" s="1">
        <v>16</v>
      </c>
      <c r="D335" s="1">
        <v>23</v>
      </c>
      <c r="E335" s="1">
        <v>26</v>
      </c>
      <c r="F335" s="1">
        <v>45</v>
      </c>
      <c r="G335" s="1">
        <v>21</v>
      </c>
    </row>
    <row r="336" spans="1:7">
      <c r="A336" s="1">
        <v>3</v>
      </c>
      <c r="B336" s="1">
        <v>5</v>
      </c>
      <c r="C336" s="1">
        <v>20</v>
      </c>
      <c r="D336" s="1">
        <v>34</v>
      </c>
      <c r="E336" s="1">
        <v>35</v>
      </c>
      <c r="F336" s="1">
        <v>44</v>
      </c>
      <c r="G336" s="1">
        <v>16</v>
      </c>
    </row>
    <row r="337" spans="1:7">
      <c r="A337" s="1">
        <v>1</v>
      </c>
      <c r="B337" s="1">
        <v>5</v>
      </c>
      <c r="C337" s="1">
        <v>14</v>
      </c>
      <c r="D337" s="1">
        <v>18</v>
      </c>
      <c r="E337" s="1">
        <v>32</v>
      </c>
      <c r="F337" s="1">
        <v>37</v>
      </c>
      <c r="G337" s="1">
        <v>4</v>
      </c>
    </row>
    <row r="338" spans="1:7">
      <c r="A338" s="1">
        <v>2</v>
      </c>
      <c r="B338" s="1">
        <v>13</v>
      </c>
      <c r="C338" s="1">
        <v>34</v>
      </c>
      <c r="D338" s="1">
        <v>38</v>
      </c>
      <c r="E338" s="1">
        <v>42</v>
      </c>
      <c r="F338" s="1">
        <v>45</v>
      </c>
      <c r="G338" s="1">
        <v>16</v>
      </c>
    </row>
    <row r="339" spans="1:7">
      <c r="A339" s="1">
        <v>6</v>
      </c>
      <c r="B339" s="1">
        <v>8</v>
      </c>
      <c r="C339" s="1">
        <v>14</v>
      </c>
      <c r="D339" s="1">
        <v>21</v>
      </c>
      <c r="E339" s="1">
        <v>30</v>
      </c>
      <c r="F339" s="1">
        <v>37</v>
      </c>
      <c r="G339" s="1">
        <v>45</v>
      </c>
    </row>
    <row r="340" spans="1:7">
      <c r="A340" s="1">
        <v>18</v>
      </c>
      <c r="B340" s="1">
        <v>24</v>
      </c>
      <c r="C340" s="1">
        <v>26</v>
      </c>
      <c r="D340" s="1">
        <v>29</v>
      </c>
      <c r="E340" s="1">
        <v>34</v>
      </c>
      <c r="F340" s="1">
        <v>38</v>
      </c>
      <c r="G340" s="1">
        <v>32</v>
      </c>
    </row>
    <row r="341" spans="1:7">
      <c r="A341" s="1">
        <v>1</v>
      </c>
      <c r="B341" s="1">
        <v>8</v>
      </c>
      <c r="C341" s="1">
        <v>19</v>
      </c>
      <c r="D341" s="1">
        <v>34</v>
      </c>
      <c r="E341" s="1">
        <v>39</v>
      </c>
      <c r="F341" s="1">
        <v>43</v>
      </c>
      <c r="G341" s="1">
        <v>41</v>
      </c>
    </row>
    <row r="342" spans="1:7">
      <c r="A342" s="1">
        <v>1</v>
      </c>
      <c r="B342" s="1">
        <v>13</v>
      </c>
      <c r="C342" s="1">
        <v>14</v>
      </c>
      <c r="D342" s="1">
        <v>33</v>
      </c>
      <c r="E342" s="1">
        <v>34</v>
      </c>
      <c r="F342" s="1">
        <v>43</v>
      </c>
      <c r="G342" s="1">
        <v>25</v>
      </c>
    </row>
    <row r="343" spans="1:7">
      <c r="A343" s="1">
        <v>1</v>
      </c>
      <c r="B343" s="1">
        <v>10</v>
      </c>
      <c r="C343" s="1">
        <v>17</v>
      </c>
      <c r="D343" s="1">
        <v>29</v>
      </c>
      <c r="E343" s="1">
        <v>31</v>
      </c>
      <c r="F343" s="1">
        <v>43</v>
      </c>
      <c r="G343" s="1">
        <v>15</v>
      </c>
    </row>
    <row r="344" spans="1:7">
      <c r="A344" s="1">
        <v>1</v>
      </c>
      <c r="B344" s="1">
        <v>2</v>
      </c>
      <c r="C344" s="1">
        <v>15</v>
      </c>
      <c r="D344" s="1">
        <v>28</v>
      </c>
      <c r="E344" s="1">
        <v>34</v>
      </c>
      <c r="F344" s="1">
        <v>45</v>
      </c>
      <c r="G344" s="1">
        <v>38</v>
      </c>
    </row>
    <row r="345" spans="1:7">
      <c r="A345" s="1">
        <v>15</v>
      </c>
      <c r="B345" s="1">
        <v>20</v>
      </c>
      <c r="C345" s="1">
        <v>23</v>
      </c>
      <c r="D345" s="1">
        <v>29</v>
      </c>
      <c r="E345" s="1">
        <v>39</v>
      </c>
      <c r="F345" s="1">
        <v>42</v>
      </c>
      <c r="G345" s="1">
        <v>2</v>
      </c>
    </row>
    <row r="346" spans="1:7">
      <c r="A346" s="1">
        <v>5</v>
      </c>
      <c r="B346" s="1">
        <v>13</v>
      </c>
      <c r="C346" s="1">
        <v>14</v>
      </c>
      <c r="D346" s="1">
        <v>22</v>
      </c>
      <c r="E346" s="1">
        <v>44</v>
      </c>
      <c r="F346" s="1">
        <v>45</v>
      </c>
      <c r="G346" s="1">
        <v>33</v>
      </c>
    </row>
    <row r="347" spans="1:7">
      <c r="A347" s="1">
        <v>3</v>
      </c>
      <c r="B347" s="1">
        <v>8</v>
      </c>
      <c r="C347" s="1">
        <v>13</v>
      </c>
      <c r="D347" s="1">
        <v>27</v>
      </c>
      <c r="E347" s="1">
        <v>32</v>
      </c>
      <c r="F347" s="1">
        <v>42</v>
      </c>
      <c r="G347" s="1">
        <v>10</v>
      </c>
    </row>
    <row r="348" spans="1:7">
      <c r="A348" s="1">
        <v>3</v>
      </c>
      <c r="B348" s="1">
        <v>14</v>
      </c>
      <c r="C348" s="1">
        <v>17</v>
      </c>
      <c r="D348" s="1">
        <v>20</v>
      </c>
      <c r="E348" s="1">
        <v>24</v>
      </c>
      <c r="F348" s="1">
        <v>31</v>
      </c>
      <c r="G348" s="1">
        <v>34</v>
      </c>
    </row>
    <row r="349" spans="1:7">
      <c r="A349" s="1">
        <v>5</v>
      </c>
      <c r="B349" s="1">
        <v>13</v>
      </c>
      <c r="C349" s="1">
        <v>14</v>
      </c>
      <c r="D349" s="1">
        <v>20</v>
      </c>
      <c r="E349" s="1">
        <v>24</v>
      </c>
      <c r="F349" s="1">
        <v>25</v>
      </c>
      <c r="G349" s="1">
        <v>36</v>
      </c>
    </row>
    <row r="350" spans="1:7">
      <c r="A350" s="1">
        <v>1</v>
      </c>
      <c r="B350" s="1">
        <v>8</v>
      </c>
      <c r="C350" s="1">
        <v>18</v>
      </c>
      <c r="D350" s="1">
        <v>24</v>
      </c>
      <c r="E350" s="1">
        <v>29</v>
      </c>
      <c r="F350" s="1">
        <v>33</v>
      </c>
      <c r="G350" s="1">
        <v>35</v>
      </c>
    </row>
    <row r="351" spans="1:7">
      <c r="A351" s="1">
        <v>5</v>
      </c>
      <c r="B351" s="1">
        <v>25</v>
      </c>
      <c r="C351" s="1">
        <v>27</v>
      </c>
      <c r="D351" s="1">
        <v>29</v>
      </c>
      <c r="E351" s="1">
        <v>34</v>
      </c>
      <c r="F351" s="1">
        <v>36</v>
      </c>
      <c r="G351" s="1">
        <v>33</v>
      </c>
    </row>
    <row r="352" spans="1:7">
      <c r="A352" s="1">
        <v>5</v>
      </c>
      <c r="B352" s="1">
        <v>16</v>
      </c>
      <c r="C352" s="1">
        <v>17</v>
      </c>
      <c r="D352" s="1">
        <v>20</v>
      </c>
      <c r="E352" s="1">
        <v>26</v>
      </c>
      <c r="F352" s="1">
        <v>41</v>
      </c>
      <c r="G352" s="1">
        <v>24</v>
      </c>
    </row>
    <row r="353" spans="1:7">
      <c r="A353" s="1">
        <v>11</v>
      </c>
      <c r="B353" s="1">
        <v>16</v>
      </c>
      <c r="C353" s="1">
        <v>19</v>
      </c>
      <c r="D353" s="1">
        <v>22</v>
      </c>
      <c r="E353" s="1">
        <v>29</v>
      </c>
      <c r="F353" s="1">
        <v>36</v>
      </c>
      <c r="G353" s="1">
        <v>26</v>
      </c>
    </row>
    <row r="354" spans="1:7">
      <c r="A354" s="1">
        <v>14</v>
      </c>
      <c r="B354" s="1">
        <v>19</v>
      </c>
      <c r="C354" s="1">
        <v>36</v>
      </c>
      <c r="D354" s="1">
        <v>43</v>
      </c>
      <c r="E354" s="1">
        <v>44</v>
      </c>
      <c r="F354" s="1">
        <v>45</v>
      </c>
      <c r="G354" s="1">
        <v>1</v>
      </c>
    </row>
    <row r="355" spans="1:7">
      <c r="A355" s="1">
        <v>5</v>
      </c>
      <c r="B355" s="1">
        <v>8</v>
      </c>
      <c r="C355" s="1">
        <v>29</v>
      </c>
      <c r="D355" s="1">
        <v>30</v>
      </c>
      <c r="E355" s="1">
        <v>35</v>
      </c>
      <c r="F355" s="1">
        <v>44</v>
      </c>
      <c r="G355" s="1">
        <v>38</v>
      </c>
    </row>
    <row r="356" spans="1:7">
      <c r="A356" s="1">
        <v>2</v>
      </c>
      <c r="B356" s="1">
        <v>8</v>
      </c>
      <c r="C356" s="1">
        <v>14</v>
      </c>
      <c r="D356" s="1">
        <v>25</v>
      </c>
      <c r="E356" s="1">
        <v>29</v>
      </c>
      <c r="F356" s="1">
        <v>45</v>
      </c>
      <c r="G356" s="1">
        <v>24</v>
      </c>
    </row>
    <row r="357" spans="1:7">
      <c r="A357" s="1">
        <v>10</v>
      </c>
      <c r="B357" s="1">
        <v>14</v>
      </c>
      <c r="C357" s="1">
        <v>18</v>
      </c>
      <c r="D357" s="1">
        <v>21</v>
      </c>
      <c r="E357" s="1">
        <v>36</v>
      </c>
      <c r="F357" s="1">
        <v>37</v>
      </c>
      <c r="G357" s="1">
        <v>5</v>
      </c>
    </row>
    <row r="358" spans="1:7">
      <c r="A358" s="1">
        <v>1</v>
      </c>
      <c r="B358" s="1">
        <v>9</v>
      </c>
      <c r="C358" s="1">
        <v>10</v>
      </c>
      <c r="D358" s="1">
        <v>12</v>
      </c>
      <c r="E358" s="1">
        <v>21</v>
      </c>
      <c r="F358" s="1">
        <v>40</v>
      </c>
      <c r="G358" s="1">
        <v>37</v>
      </c>
    </row>
    <row r="359" spans="1:7">
      <c r="A359" s="1">
        <v>1</v>
      </c>
      <c r="B359" s="1">
        <v>10</v>
      </c>
      <c r="C359" s="1">
        <v>19</v>
      </c>
      <c r="D359" s="1">
        <v>20</v>
      </c>
      <c r="E359" s="1">
        <v>24</v>
      </c>
      <c r="F359" s="1">
        <v>40</v>
      </c>
      <c r="G359" s="1">
        <v>23</v>
      </c>
    </row>
    <row r="360" spans="1:7">
      <c r="A360" s="1">
        <v>4</v>
      </c>
      <c r="B360" s="1">
        <v>16</v>
      </c>
      <c r="C360" s="1">
        <v>23</v>
      </c>
      <c r="D360" s="1">
        <v>25</v>
      </c>
      <c r="E360" s="1">
        <v>35</v>
      </c>
      <c r="F360" s="1">
        <v>40</v>
      </c>
      <c r="G360" s="1">
        <v>27</v>
      </c>
    </row>
    <row r="361" spans="1:7">
      <c r="A361" s="1">
        <v>5</v>
      </c>
      <c r="B361" s="1">
        <v>10</v>
      </c>
      <c r="C361" s="1">
        <v>16</v>
      </c>
      <c r="D361" s="1">
        <v>24</v>
      </c>
      <c r="E361" s="1">
        <v>27</v>
      </c>
      <c r="F361" s="1">
        <v>35</v>
      </c>
      <c r="G361" s="1">
        <v>33</v>
      </c>
    </row>
    <row r="362" spans="1:7">
      <c r="A362" s="1">
        <v>2</v>
      </c>
      <c r="B362" s="2">
        <v>3</v>
      </c>
      <c r="C362" s="1">
        <v>22</v>
      </c>
      <c r="D362" s="1">
        <v>27</v>
      </c>
      <c r="E362" s="1">
        <v>30</v>
      </c>
      <c r="F362" s="1">
        <v>40</v>
      </c>
      <c r="G362" s="1">
        <v>29</v>
      </c>
    </row>
    <row r="363" spans="1:7">
      <c r="A363" s="1">
        <v>11</v>
      </c>
      <c r="B363" s="2">
        <v>12</v>
      </c>
      <c r="C363" s="1">
        <v>14</v>
      </c>
      <c r="D363" s="1">
        <v>21</v>
      </c>
      <c r="E363" s="1">
        <v>32</v>
      </c>
      <c r="F363" s="1">
        <v>38</v>
      </c>
      <c r="G363" s="1">
        <v>6</v>
      </c>
    </row>
    <row r="364" spans="1:7">
      <c r="A364" s="1">
        <v>2</v>
      </c>
      <c r="B364" s="2">
        <v>5</v>
      </c>
      <c r="C364" s="1">
        <v>7</v>
      </c>
      <c r="D364" s="1">
        <v>14</v>
      </c>
      <c r="E364" s="1">
        <v>16</v>
      </c>
      <c r="F364" s="1">
        <v>40</v>
      </c>
      <c r="G364" s="1">
        <v>4</v>
      </c>
    </row>
    <row r="365" spans="1:7">
      <c r="A365" s="1">
        <v>5</v>
      </c>
      <c r="B365" s="2">
        <v>15</v>
      </c>
      <c r="C365" s="1">
        <v>21</v>
      </c>
      <c r="D365" s="1">
        <v>25</v>
      </c>
      <c r="E365" s="1">
        <v>26</v>
      </c>
      <c r="F365" s="1">
        <v>30</v>
      </c>
      <c r="G365" s="1">
        <v>31</v>
      </c>
    </row>
    <row r="366" spans="1:7">
      <c r="A366" s="1">
        <v>5</v>
      </c>
      <c r="B366" s="2">
        <v>12</v>
      </c>
      <c r="C366" s="1">
        <v>19</v>
      </c>
      <c r="D366" s="1">
        <v>26</v>
      </c>
      <c r="E366" s="1">
        <v>27</v>
      </c>
      <c r="F366" s="1">
        <v>44</v>
      </c>
      <c r="G366" s="1">
        <v>38</v>
      </c>
    </row>
    <row r="367" spans="1:7">
      <c r="A367" s="1">
        <v>3</v>
      </c>
      <c r="B367" s="2">
        <v>22</v>
      </c>
      <c r="C367" s="1">
        <v>25</v>
      </c>
      <c r="D367" s="1">
        <v>29</v>
      </c>
      <c r="E367" s="1">
        <v>32</v>
      </c>
      <c r="F367" s="1">
        <v>44</v>
      </c>
      <c r="G367" s="1">
        <v>19</v>
      </c>
    </row>
    <row r="368" spans="1:7">
      <c r="A368" s="1">
        <v>11</v>
      </c>
      <c r="B368" s="2">
        <v>21</v>
      </c>
      <c r="C368" s="1">
        <v>24</v>
      </c>
      <c r="D368" s="1">
        <v>30</v>
      </c>
      <c r="E368" s="1">
        <v>39</v>
      </c>
      <c r="F368" s="1">
        <v>45</v>
      </c>
      <c r="G368" s="1">
        <v>26</v>
      </c>
    </row>
    <row r="369" spans="1:7">
      <c r="A369" s="1">
        <v>17</v>
      </c>
      <c r="B369" s="2">
        <v>20</v>
      </c>
      <c r="C369" s="1">
        <v>35</v>
      </c>
      <c r="D369" s="1">
        <v>36</v>
      </c>
      <c r="E369" s="1">
        <v>41</v>
      </c>
      <c r="F369" s="1">
        <v>43</v>
      </c>
      <c r="G369" s="1">
        <v>21</v>
      </c>
    </row>
    <row r="370" spans="1:7">
      <c r="A370" s="1">
        <v>16</v>
      </c>
      <c r="B370" s="2">
        <v>18</v>
      </c>
      <c r="C370" s="1">
        <v>24</v>
      </c>
      <c r="D370" s="1">
        <v>42</v>
      </c>
      <c r="E370" s="1">
        <v>44</v>
      </c>
      <c r="F370" s="1">
        <v>45</v>
      </c>
      <c r="G370" s="1">
        <v>17</v>
      </c>
    </row>
    <row r="371" spans="1:7">
      <c r="A371" s="1">
        <v>7</v>
      </c>
      <c r="B371" s="2">
        <v>9</v>
      </c>
      <c r="C371" s="1">
        <v>15</v>
      </c>
      <c r="D371" s="1">
        <v>26</v>
      </c>
      <c r="E371" s="1">
        <v>27</v>
      </c>
      <c r="F371" s="1">
        <v>42</v>
      </c>
      <c r="G371" s="1">
        <v>18</v>
      </c>
    </row>
    <row r="372" spans="1:7">
      <c r="A372" s="1">
        <v>8</v>
      </c>
      <c r="B372" s="2">
        <v>11</v>
      </c>
      <c r="C372" s="1">
        <v>14</v>
      </c>
      <c r="D372" s="1">
        <v>16</v>
      </c>
      <c r="E372" s="1">
        <v>18</v>
      </c>
      <c r="F372" s="1">
        <v>21</v>
      </c>
      <c r="G372" s="1">
        <v>13</v>
      </c>
    </row>
    <row r="373" spans="1:7">
      <c r="A373" s="1">
        <v>15</v>
      </c>
      <c r="B373" s="2">
        <v>26</v>
      </c>
      <c r="C373" s="1">
        <v>37</v>
      </c>
      <c r="D373" s="1">
        <v>42</v>
      </c>
      <c r="E373" s="1">
        <v>43</v>
      </c>
      <c r="F373" s="1">
        <v>45</v>
      </c>
      <c r="G373" s="1">
        <v>9</v>
      </c>
    </row>
    <row r="374" spans="1:7">
      <c r="A374" s="1">
        <v>11</v>
      </c>
      <c r="B374" s="2">
        <v>13</v>
      </c>
      <c r="C374" s="1">
        <v>15</v>
      </c>
      <c r="D374" s="1">
        <v>17</v>
      </c>
      <c r="E374" s="1">
        <v>25</v>
      </c>
      <c r="F374" s="1">
        <v>34</v>
      </c>
      <c r="G374" s="1">
        <v>26</v>
      </c>
    </row>
    <row r="375" spans="1:7">
      <c r="A375" s="1">
        <v>4</v>
      </c>
      <c r="B375" s="2">
        <v>8</v>
      </c>
      <c r="C375" s="1">
        <v>19</v>
      </c>
      <c r="D375" s="1">
        <v>25</v>
      </c>
      <c r="E375" s="1">
        <v>27</v>
      </c>
      <c r="F375" s="1">
        <v>45</v>
      </c>
      <c r="G375" s="1">
        <v>7</v>
      </c>
    </row>
    <row r="376" spans="1:7">
      <c r="A376" s="1">
        <v>1</v>
      </c>
      <c r="B376" s="2">
        <v>11</v>
      </c>
      <c r="C376" s="1">
        <v>13</v>
      </c>
      <c r="D376" s="1">
        <v>24</v>
      </c>
      <c r="E376" s="1">
        <v>28</v>
      </c>
      <c r="F376" s="1">
        <v>40</v>
      </c>
      <c r="G376" s="1">
        <v>7</v>
      </c>
    </row>
    <row r="377" spans="1:7">
      <c r="A377" s="1">
        <v>6</v>
      </c>
      <c r="B377" s="2">
        <v>22</v>
      </c>
      <c r="C377" s="1">
        <v>29</v>
      </c>
      <c r="D377" s="1">
        <v>37</v>
      </c>
      <c r="E377" s="1">
        <v>43</v>
      </c>
      <c r="F377" s="1">
        <v>45</v>
      </c>
      <c r="G377" s="1">
        <v>23</v>
      </c>
    </row>
    <row r="378" spans="1:7">
      <c r="A378" s="1">
        <v>5</v>
      </c>
      <c r="B378" s="2">
        <v>22</v>
      </c>
      <c r="C378" s="1">
        <v>29</v>
      </c>
      <c r="D378" s="1">
        <v>31</v>
      </c>
      <c r="E378" s="1">
        <v>34</v>
      </c>
      <c r="F378" s="1">
        <v>39</v>
      </c>
      <c r="G378" s="1">
        <v>43</v>
      </c>
    </row>
    <row r="379" spans="1:7">
      <c r="A379" s="1">
        <v>6</v>
      </c>
      <c r="B379" s="2">
        <v>10</v>
      </c>
      <c r="C379" s="1">
        <v>22</v>
      </c>
      <c r="D379" s="1">
        <v>31</v>
      </c>
      <c r="E379" s="1">
        <v>35</v>
      </c>
      <c r="F379" s="1">
        <v>40</v>
      </c>
      <c r="G379" s="1">
        <v>19</v>
      </c>
    </row>
    <row r="380" spans="1:7">
      <c r="A380" s="1">
        <v>1</v>
      </c>
      <c r="B380" s="2">
        <v>2</v>
      </c>
      <c r="C380" s="1">
        <v>8</v>
      </c>
      <c r="D380" s="1">
        <v>17</v>
      </c>
      <c r="E380" s="1">
        <v>26</v>
      </c>
      <c r="F380" s="1">
        <v>37</v>
      </c>
      <c r="G380" s="1">
        <v>27</v>
      </c>
    </row>
    <row r="381" spans="1:7">
      <c r="A381" s="2">
        <v>1</v>
      </c>
      <c r="B381" s="2">
        <v>5</v>
      </c>
      <c r="C381" s="2">
        <v>10</v>
      </c>
      <c r="D381" s="2">
        <v>12</v>
      </c>
      <c r="E381" s="2">
        <v>16</v>
      </c>
      <c r="F381" s="2">
        <v>20</v>
      </c>
      <c r="G381" s="2">
        <v>11</v>
      </c>
    </row>
    <row r="382" spans="1:7">
      <c r="A382" s="1">
        <v>10</v>
      </c>
      <c r="B382" s="2">
        <v>15</v>
      </c>
      <c r="C382" s="2">
        <v>22</v>
      </c>
      <c r="D382" s="2">
        <v>24</v>
      </c>
      <c r="E382" s="2">
        <v>27</v>
      </c>
      <c r="F382" s="2">
        <v>42</v>
      </c>
      <c r="G382" s="2">
        <v>19</v>
      </c>
    </row>
    <row r="383" spans="1:7">
      <c r="A383" s="1">
        <v>4</v>
      </c>
      <c r="B383" s="2">
        <v>15</v>
      </c>
      <c r="C383" s="2">
        <v>28</v>
      </c>
      <c r="D383" s="2">
        <v>33</v>
      </c>
      <c r="E383" s="2">
        <v>37</v>
      </c>
      <c r="F383" s="2">
        <v>40</v>
      </c>
      <c r="G383" s="2">
        <v>25</v>
      </c>
    </row>
    <row r="384" spans="1:7">
      <c r="A384" s="1">
        <v>11</v>
      </c>
      <c r="B384" s="2">
        <v>22</v>
      </c>
      <c r="C384" s="2">
        <v>24</v>
      </c>
      <c r="D384" s="2">
        <v>32</v>
      </c>
      <c r="E384" s="2">
        <v>36</v>
      </c>
      <c r="F384" s="2">
        <v>38</v>
      </c>
      <c r="G384" s="2">
        <v>7</v>
      </c>
    </row>
    <row r="385" spans="1:7">
      <c r="A385" s="1">
        <v>7</v>
      </c>
      <c r="B385" s="2">
        <v>12</v>
      </c>
      <c r="C385" s="2">
        <v>19</v>
      </c>
      <c r="D385" s="2">
        <v>21</v>
      </c>
      <c r="E385" s="2">
        <v>29</v>
      </c>
      <c r="F385" s="2">
        <v>32</v>
      </c>
      <c r="G385" s="2">
        <v>9</v>
      </c>
    </row>
    <row r="386" spans="1:7">
      <c r="A386" s="1">
        <v>4</v>
      </c>
      <c r="B386" s="2">
        <v>7</v>
      </c>
      <c r="C386" s="2">
        <v>10</v>
      </c>
      <c r="D386" s="2">
        <v>19</v>
      </c>
      <c r="E386" s="2">
        <v>31</v>
      </c>
      <c r="F386" s="2">
        <v>40</v>
      </c>
      <c r="G386" s="2">
        <v>26</v>
      </c>
    </row>
    <row r="387" spans="1:7">
      <c r="A387" s="1">
        <v>1</v>
      </c>
      <c r="B387" s="2">
        <v>26</v>
      </c>
      <c r="C387" s="2">
        <v>31</v>
      </c>
      <c r="D387" s="2">
        <v>34</v>
      </c>
      <c r="E387" s="2">
        <v>40</v>
      </c>
      <c r="F387" s="2">
        <v>43</v>
      </c>
      <c r="G387" s="2">
        <v>20</v>
      </c>
    </row>
    <row r="388" spans="1:7">
      <c r="A388" s="1">
        <v>1</v>
      </c>
      <c r="B388" s="2">
        <v>8</v>
      </c>
      <c r="C388" s="2">
        <v>9</v>
      </c>
      <c r="D388" s="2">
        <v>17</v>
      </c>
      <c r="E388" s="2">
        <v>29</v>
      </c>
      <c r="F388" s="2">
        <v>32</v>
      </c>
      <c r="G388" s="2">
        <v>45</v>
      </c>
    </row>
    <row r="389" spans="1:7">
      <c r="A389" s="1">
        <v>7</v>
      </c>
      <c r="B389" s="2">
        <v>16</v>
      </c>
      <c r="C389" s="2">
        <v>18</v>
      </c>
      <c r="D389" s="2">
        <v>20</v>
      </c>
      <c r="E389" s="2">
        <v>23</v>
      </c>
      <c r="F389" s="2">
        <v>26</v>
      </c>
      <c r="G389" s="2">
        <v>3</v>
      </c>
    </row>
    <row r="390" spans="1:7">
      <c r="A390" s="1">
        <v>16</v>
      </c>
      <c r="B390" s="2">
        <v>17</v>
      </c>
      <c r="C390" s="2">
        <v>28</v>
      </c>
      <c r="D390" s="2">
        <v>37</v>
      </c>
      <c r="E390" s="2">
        <v>39</v>
      </c>
      <c r="F390" s="2">
        <v>40</v>
      </c>
      <c r="G390" s="2">
        <v>15</v>
      </c>
    </row>
    <row r="391" spans="1:7">
      <c r="A391" s="1">
        <v>10</v>
      </c>
      <c r="B391" s="2">
        <v>11</v>
      </c>
      <c r="C391" s="2">
        <v>18</v>
      </c>
      <c r="D391" s="2">
        <v>22</v>
      </c>
      <c r="E391" s="2">
        <v>28</v>
      </c>
      <c r="F391" s="2">
        <v>39</v>
      </c>
      <c r="G391" s="2">
        <v>30</v>
      </c>
    </row>
    <row r="392" spans="1:7">
      <c r="A392" s="1">
        <v>1</v>
      </c>
      <c r="B392" s="2">
        <v>3</v>
      </c>
      <c r="C392" s="2">
        <v>7</v>
      </c>
      <c r="D392" s="2">
        <v>8</v>
      </c>
      <c r="E392" s="2">
        <v>24</v>
      </c>
      <c r="F392" s="2">
        <v>42</v>
      </c>
      <c r="G392" s="2">
        <v>43</v>
      </c>
    </row>
    <row r="393" spans="1:7">
      <c r="A393" s="2">
        <v>9</v>
      </c>
      <c r="B393" s="2">
        <v>16</v>
      </c>
      <c r="C393" s="2">
        <v>28</v>
      </c>
      <c r="D393" s="2">
        <v>40</v>
      </c>
      <c r="E393" s="2">
        <v>41</v>
      </c>
      <c r="F393" s="2">
        <v>43</v>
      </c>
      <c r="G393" s="2">
        <v>21</v>
      </c>
    </row>
    <row r="394" spans="1:7">
      <c r="A394" s="2">
        <v>1</v>
      </c>
      <c r="B394" s="2">
        <v>13</v>
      </c>
      <c r="C394" s="2">
        <v>20</v>
      </c>
      <c r="D394" s="2">
        <v>22</v>
      </c>
      <c r="E394" s="2">
        <v>25</v>
      </c>
      <c r="F394" s="2">
        <v>28</v>
      </c>
      <c r="G394" s="2">
        <v>15</v>
      </c>
    </row>
    <row r="395" spans="1:7">
      <c r="A395" s="2">
        <v>11</v>
      </c>
      <c r="B395" s="2">
        <v>15</v>
      </c>
      <c r="C395" s="2">
        <v>20</v>
      </c>
      <c r="D395" s="2">
        <v>26</v>
      </c>
      <c r="E395" s="2">
        <v>31</v>
      </c>
      <c r="F395" s="2">
        <v>35</v>
      </c>
      <c r="G395" s="2">
        <v>7</v>
      </c>
    </row>
    <row r="396" spans="1:7">
      <c r="A396" s="2">
        <v>18</v>
      </c>
      <c r="B396" s="2">
        <v>20</v>
      </c>
      <c r="C396" s="2">
        <v>31</v>
      </c>
      <c r="D396" s="2">
        <v>34</v>
      </c>
      <c r="E396" s="2">
        <v>40</v>
      </c>
      <c r="F396" s="2">
        <v>45</v>
      </c>
      <c r="G396" s="2">
        <v>30</v>
      </c>
    </row>
    <row r="397" spans="1:7">
      <c r="A397" s="2">
        <v>12</v>
      </c>
      <c r="B397" s="2">
        <v>13</v>
      </c>
      <c r="C397" s="2">
        <v>17</v>
      </c>
      <c r="D397" s="2">
        <v>22</v>
      </c>
      <c r="E397" s="2">
        <v>25</v>
      </c>
      <c r="F397" s="2">
        <v>33</v>
      </c>
      <c r="G397" s="2">
        <v>8</v>
      </c>
    </row>
    <row r="398" spans="1:7">
      <c r="A398" s="2">
        <v>10</v>
      </c>
      <c r="B398" s="2">
        <v>15</v>
      </c>
      <c r="C398" s="2">
        <v>20</v>
      </c>
      <c r="D398" s="2">
        <v>23</v>
      </c>
      <c r="E398" s="2">
        <v>42</v>
      </c>
      <c r="F398" s="2">
        <v>44</v>
      </c>
      <c r="G398" s="2">
        <v>7</v>
      </c>
    </row>
    <row r="399" spans="1:7">
      <c r="A399" s="2">
        <v>1</v>
      </c>
      <c r="B399" s="2">
        <v>2</v>
      </c>
      <c r="C399" s="2">
        <v>9</v>
      </c>
      <c r="D399" s="2">
        <v>17</v>
      </c>
      <c r="E399" s="2">
        <v>19</v>
      </c>
      <c r="F399" s="2">
        <v>42</v>
      </c>
      <c r="G399" s="2">
        <v>20</v>
      </c>
    </row>
    <row r="400" spans="1:7">
      <c r="A400" s="2">
        <v>9</v>
      </c>
      <c r="B400" s="2">
        <v>21</v>
      </c>
      <c r="C400" s="2">
        <v>27</v>
      </c>
      <c r="D400" s="2">
        <v>34</v>
      </c>
      <c r="E400" s="2">
        <v>41</v>
      </c>
      <c r="F400" s="2">
        <v>43</v>
      </c>
      <c r="G400" s="2">
        <v>2</v>
      </c>
    </row>
    <row r="401" spans="1:7">
      <c r="A401" s="2">
        <v>6</v>
      </c>
      <c r="B401" s="2">
        <v>12</v>
      </c>
      <c r="C401" s="2">
        <v>18</v>
      </c>
      <c r="D401" s="2">
        <v>31</v>
      </c>
      <c r="E401" s="2">
        <v>38</v>
      </c>
      <c r="F401" s="2">
        <v>43</v>
      </c>
      <c r="G401" s="2">
        <v>9</v>
      </c>
    </row>
    <row r="402" spans="1:7">
      <c r="A402" s="2">
        <v>5</v>
      </c>
      <c r="B402" s="2">
        <v>9</v>
      </c>
      <c r="C402" s="2">
        <v>15</v>
      </c>
      <c r="D402" s="2">
        <v>19</v>
      </c>
      <c r="E402" s="2">
        <v>22</v>
      </c>
      <c r="F402" s="2">
        <v>36</v>
      </c>
      <c r="G402" s="2">
        <v>32</v>
      </c>
    </row>
    <row r="403" spans="1:7">
      <c r="A403" s="2">
        <v>10</v>
      </c>
      <c r="B403" s="2">
        <v>14</v>
      </c>
      <c r="C403" s="2">
        <v>22</v>
      </c>
      <c r="D403" s="2">
        <v>24</v>
      </c>
      <c r="E403" s="2">
        <v>28</v>
      </c>
      <c r="F403" s="2">
        <v>37</v>
      </c>
      <c r="G403" s="2">
        <v>26</v>
      </c>
    </row>
    <row r="404" spans="1:7">
      <c r="A404" s="2">
        <v>5</v>
      </c>
      <c r="B404" s="2">
        <v>20</v>
      </c>
      <c r="C404" s="2">
        <v>21</v>
      </c>
      <c r="D404" s="2">
        <v>24</v>
      </c>
      <c r="E404" s="2">
        <v>33</v>
      </c>
      <c r="F404" s="2">
        <v>40</v>
      </c>
      <c r="G404" s="2">
        <v>36</v>
      </c>
    </row>
    <row r="405" spans="1:7">
      <c r="A405" s="2">
        <v>1</v>
      </c>
      <c r="B405" s="2">
        <v>2</v>
      </c>
      <c r="C405" s="2">
        <v>10</v>
      </c>
      <c r="D405" s="2">
        <v>25</v>
      </c>
      <c r="E405" s="2">
        <v>26</v>
      </c>
      <c r="F405" s="2">
        <v>44</v>
      </c>
      <c r="G405" s="2">
        <v>4</v>
      </c>
    </row>
    <row r="406" spans="1:7">
      <c r="A406" s="2">
        <v>7</v>
      </c>
      <c r="B406" s="2">
        <v>12</v>
      </c>
      <c r="C406" s="2">
        <v>21</v>
      </c>
      <c r="D406" s="2">
        <v>24</v>
      </c>
      <c r="E406" s="2">
        <v>27</v>
      </c>
      <c r="F406" s="2">
        <v>36</v>
      </c>
      <c r="G406" s="2">
        <v>45</v>
      </c>
    </row>
    <row r="407" spans="1:7">
      <c r="A407" s="2">
        <v>6</v>
      </c>
      <c r="B407" s="2">
        <v>7</v>
      </c>
      <c r="C407" s="2">
        <v>13</v>
      </c>
      <c r="D407" s="2">
        <v>16</v>
      </c>
      <c r="E407" s="2">
        <v>24</v>
      </c>
      <c r="F407" s="2">
        <v>25</v>
      </c>
      <c r="G407" s="2">
        <v>1</v>
      </c>
    </row>
    <row r="408" spans="1:7">
      <c r="A408" s="2">
        <v>9</v>
      </c>
      <c r="B408" s="2">
        <v>20</v>
      </c>
      <c r="C408" s="2">
        <v>21</v>
      </c>
      <c r="D408" s="2">
        <v>22</v>
      </c>
      <c r="E408" s="2">
        <v>30</v>
      </c>
      <c r="F408" s="2">
        <v>37</v>
      </c>
      <c r="G408" s="2">
        <v>16</v>
      </c>
    </row>
    <row r="409" spans="1:7">
      <c r="A409" s="2">
        <v>6</v>
      </c>
      <c r="B409" s="2">
        <v>9</v>
      </c>
      <c r="C409" s="2">
        <v>21</v>
      </c>
      <c r="D409" s="2">
        <v>31</v>
      </c>
      <c r="E409" s="2">
        <v>32</v>
      </c>
      <c r="F409" s="2">
        <v>40</v>
      </c>
      <c r="G409" s="2">
        <v>38</v>
      </c>
    </row>
    <row r="410" spans="1:7">
      <c r="A410" s="2">
        <v>1</v>
      </c>
      <c r="B410" s="2">
        <v>3</v>
      </c>
      <c r="C410" s="2">
        <v>18</v>
      </c>
      <c r="D410" s="2">
        <v>32</v>
      </c>
      <c r="E410" s="2">
        <v>40</v>
      </c>
      <c r="F410" s="2">
        <v>41</v>
      </c>
      <c r="G410" s="2">
        <v>16</v>
      </c>
    </row>
    <row r="411" spans="1:7">
      <c r="A411" s="2">
        <v>11</v>
      </c>
      <c r="B411" s="2">
        <v>14</v>
      </c>
      <c r="C411" s="2">
        <v>22</v>
      </c>
      <c r="D411" s="2">
        <v>35</v>
      </c>
      <c r="E411" s="2">
        <v>37</v>
      </c>
      <c r="F411" s="2">
        <v>39</v>
      </c>
      <c r="G411" s="2">
        <v>5</v>
      </c>
    </row>
    <row r="412" spans="1:7">
      <c r="A412" s="2">
        <v>4</v>
      </c>
      <c r="B412" s="2">
        <v>7</v>
      </c>
      <c r="C412" s="2">
        <v>39</v>
      </c>
      <c r="D412" s="2">
        <v>41</v>
      </c>
      <c r="E412" s="2">
        <v>42</v>
      </c>
      <c r="F412" s="2">
        <v>45</v>
      </c>
      <c r="G412" s="2">
        <v>40</v>
      </c>
    </row>
    <row r="413" spans="1:7">
      <c r="A413" s="2">
        <v>2</v>
      </c>
      <c r="B413" s="2">
        <v>9</v>
      </c>
      <c r="C413" s="2">
        <v>15</v>
      </c>
      <c r="D413" s="2">
        <v>23</v>
      </c>
      <c r="E413" s="2">
        <v>34</v>
      </c>
      <c r="F413" s="2">
        <v>40</v>
      </c>
      <c r="G413" s="2">
        <v>3</v>
      </c>
    </row>
    <row r="414" spans="1:7">
      <c r="A414" s="2">
        <v>2</v>
      </c>
      <c r="B414" s="2">
        <v>14</v>
      </c>
      <c r="C414" s="2">
        <v>15</v>
      </c>
      <c r="D414" s="2">
        <v>22</v>
      </c>
      <c r="E414" s="2">
        <v>23</v>
      </c>
      <c r="F414" s="2">
        <v>44</v>
      </c>
      <c r="G414" s="2">
        <v>43</v>
      </c>
    </row>
    <row r="415" spans="1:7">
      <c r="A415" s="2">
        <v>7</v>
      </c>
      <c r="B415" s="2">
        <v>17</v>
      </c>
      <c r="C415" s="2">
        <v>20</v>
      </c>
      <c r="D415" s="2">
        <v>26</v>
      </c>
      <c r="E415" s="2">
        <v>30</v>
      </c>
      <c r="F415" s="2">
        <v>40</v>
      </c>
      <c r="G415" s="2">
        <v>24</v>
      </c>
    </row>
    <row r="416" spans="1:7">
      <c r="A416" s="2">
        <v>5</v>
      </c>
      <c r="B416" s="2">
        <v>6</v>
      </c>
      <c r="C416" s="2">
        <v>8</v>
      </c>
      <c r="D416" s="2">
        <v>11</v>
      </c>
      <c r="E416" s="2">
        <v>22</v>
      </c>
      <c r="F416" s="2">
        <v>26</v>
      </c>
      <c r="G416" s="2">
        <v>44</v>
      </c>
    </row>
    <row r="417" spans="1:7">
      <c r="A417" s="2">
        <v>4</v>
      </c>
      <c r="B417" s="2">
        <v>5</v>
      </c>
      <c r="C417" s="2">
        <v>14</v>
      </c>
      <c r="D417" s="2">
        <v>20</v>
      </c>
      <c r="E417" s="2">
        <v>22</v>
      </c>
      <c r="F417" s="2">
        <v>43</v>
      </c>
      <c r="G417" s="2">
        <v>44</v>
      </c>
    </row>
    <row r="418" spans="1:7">
      <c r="A418" s="2">
        <v>11</v>
      </c>
      <c r="B418" s="2">
        <v>13</v>
      </c>
      <c r="C418" s="2">
        <v>15</v>
      </c>
      <c r="D418" s="2">
        <v>26</v>
      </c>
      <c r="E418" s="2">
        <v>28</v>
      </c>
      <c r="F418" s="2">
        <v>34</v>
      </c>
      <c r="G418" s="2">
        <v>31</v>
      </c>
    </row>
    <row r="419" spans="1:7">
      <c r="A419" s="2">
        <v>2</v>
      </c>
      <c r="B419" s="2">
        <v>11</v>
      </c>
      <c r="C419" s="2">
        <v>13</v>
      </c>
      <c r="D419" s="2">
        <v>14</v>
      </c>
      <c r="E419" s="2">
        <v>28</v>
      </c>
      <c r="F419" s="2">
        <v>30</v>
      </c>
      <c r="G419" s="2">
        <v>7</v>
      </c>
    </row>
    <row r="420" spans="1:7">
      <c r="A420" s="2">
        <v>4</v>
      </c>
      <c r="B420" s="2">
        <v>9</v>
      </c>
      <c r="C420" s="2">
        <v>10</v>
      </c>
      <c r="D420" s="2">
        <v>29</v>
      </c>
      <c r="E420" s="2">
        <v>31</v>
      </c>
      <c r="F420" s="2">
        <v>34</v>
      </c>
      <c r="G420" s="2">
        <v>27</v>
      </c>
    </row>
    <row r="421" spans="1:7">
      <c r="A421" s="2">
        <v>6</v>
      </c>
      <c r="B421" s="2">
        <v>11</v>
      </c>
      <c r="C421" s="2">
        <v>26</v>
      </c>
      <c r="D421" s="2">
        <v>27</v>
      </c>
      <c r="E421" s="2">
        <v>28</v>
      </c>
      <c r="F421" s="2">
        <v>44</v>
      </c>
      <c r="G421" s="2">
        <v>30</v>
      </c>
    </row>
    <row r="422" spans="1:7">
      <c r="A422" s="2">
        <v>8</v>
      </c>
      <c r="B422" s="2">
        <v>15</v>
      </c>
      <c r="C422" s="2">
        <v>19</v>
      </c>
      <c r="D422" s="2">
        <v>21</v>
      </c>
      <c r="E422" s="2">
        <v>34</v>
      </c>
      <c r="F422" s="2">
        <v>44</v>
      </c>
      <c r="G422" s="2">
        <v>12</v>
      </c>
    </row>
    <row r="423" spans="1:7">
      <c r="A423" s="2">
        <v>1</v>
      </c>
      <c r="B423" s="2">
        <v>17</v>
      </c>
      <c r="C423" s="2">
        <v>27</v>
      </c>
      <c r="D423" s="2">
        <v>28</v>
      </c>
      <c r="E423" s="2">
        <v>29</v>
      </c>
      <c r="F423" s="2">
        <v>40</v>
      </c>
      <c r="G423" s="2">
        <v>5</v>
      </c>
    </row>
    <row r="424" spans="1:7">
      <c r="A424" s="2">
        <v>10</v>
      </c>
      <c r="B424" s="2">
        <v>11</v>
      </c>
      <c r="C424" s="2">
        <v>26</v>
      </c>
      <c r="D424" s="2">
        <v>31</v>
      </c>
      <c r="E424" s="2">
        <v>34</v>
      </c>
      <c r="F424" s="2">
        <v>44</v>
      </c>
      <c r="G424" s="2">
        <v>30</v>
      </c>
    </row>
    <row r="425" spans="1:7">
      <c r="A425" s="2">
        <v>8</v>
      </c>
      <c r="B425" s="2">
        <v>10</v>
      </c>
      <c r="C425" s="2">
        <v>14</v>
      </c>
      <c r="D425" s="2">
        <v>27</v>
      </c>
      <c r="E425" s="2">
        <v>33</v>
      </c>
      <c r="F425" s="2">
        <v>38</v>
      </c>
      <c r="G425" s="2">
        <v>3</v>
      </c>
    </row>
    <row r="426" spans="1:7">
      <c r="A426" s="2">
        <v>4</v>
      </c>
      <c r="B426" s="2">
        <v>17</v>
      </c>
      <c r="C426" s="2">
        <v>18</v>
      </c>
      <c r="D426" s="2">
        <v>27</v>
      </c>
      <c r="E426" s="2">
        <v>39</v>
      </c>
      <c r="F426" s="2">
        <v>43</v>
      </c>
      <c r="G426" s="2">
        <v>19</v>
      </c>
    </row>
    <row r="427" spans="1:7">
      <c r="A427" s="2">
        <v>6</v>
      </c>
      <c r="B427" s="2">
        <v>7</v>
      </c>
      <c r="C427" s="2">
        <v>15</v>
      </c>
      <c r="D427" s="2">
        <v>24</v>
      </c>
      <c r="E427" s="2">
        <v>28</v>
      </c>
      <c r="F427" s="2">
        <v>30</v>
      </c>
      <c r="G427" s="2">
        <v>21</v>
      </c>
    </row>
    <row r="428" spans="1:7">
      <c r="A428" s="2">
        <v>12</v>
      </c>
      <c r="B428" s="2">
        <v>16</v>
      </c>
      <c r="C428" s="2">
        <v>19</v>
      </c>
      <c r="D428" s="2">
        <v>22</v>
      </c>
      <c r="E428" s="2">
        <v>37</v>
      </c>
      <c r="F428" s="2">
        <v>40</v>
      </c>
      <c r="G428" s="2">
        <v>8</v>
      </c>
    </row>
    <row r="429" spans="1:7">
      <c r="A429" s="2">
        <v>3</v>
      </c>
      <c r="B429" s="2">
        <v>23</v>
      </c>
      <c r="C429" s="2">
        <v>28</v>
      </c>
      <c r="D429" s="2">
        <v>34</v>
      </c>
      <c r="E429" s="2">
        <v>39</v>
      </c>
      <c r="F429" s="2">
        <v>42</v>
      </c>
      <c r="G429" s="2">
        <v>16</v>
      </c>
    </row>
    <row r="430" spans="1:7">
      <c r="A430" s="2">
        <v>1</v>
      </c>
      <c r="B430" s="2">
        <v>3</v>
      </c>
      <c r="C430" s="2">
        <v>16</v>
      </c>
      <c r="D430" s="2">
        <v>18</v>
      </c>
      <c r="E430" s="2">
        <v>30</v>
      </c>
      <c r="F430" s="2">
        <v>34</v>
      </c>
      <c r="G430" s="2">
        <v>44</v>
      </c>
    </row>
    <row r="431" spans="1:7">
      <c r="A431" s="2">
        <v>18</v>
      </c>
      <c r="B431" s="2">
        <v>22</v>
      </c>
      <c r="C431" s="2">
        <v>25</v>
      </c>
      <c r="D431" s="2">
        <v>31</v>
      </c>
      <c r="E431" s="2">
        <v>38</v>
      </c>
      <c r="F431" s="2">
        <v>45</v>
      </c>
      <c r="G431" s="2">
        <v>6</v>
      </c>
    </row>
    <row r="432" spans="1:7">
      <c r="A432" s="2">
        <v>2</v>
      </c>
      <c r="B432" s="2">
        <v>3</v>
      </c>
      <c r="C432" s="2">
        <v>5</v>
      </c>
      <c r="D432" s="2">
        <v>11</v>
      </c>
      <c r="E432" s="2">
        <v>27</v>
      </c>
      <c r="F432" s="2">
        <v>39</v>
      </c>
      <c r="G432" s="2">
        <v>33</v>
      </c>
    </row>
    <row r="433" spans="1:7">
      <c r="A433" s="2">
        <v>19</v>
      </c>
      <c r="B433" s="2">
        <v>23</v>
      </c>
      <c r="C433" s="2">
        <v>29</v>
      </c>
      <c r="D433" s="2">
        <v>33</v>
      </c>
      <c r="E433" s="2">
        <v>35</v>
      </c>
      <c r="F433" s="2">
        <v>43</v>
      </c>
      <c r="G433" s="2">
        <v>27</v>
      </c>
    </row>
    <row r="434" spans="1:7">
      <c r="A434" s="2">
        <v>3</v>
      </c>
      <c r="B434" s="2">
        <v>13</v>
      </c>
      <c r="C434" s="2">
        <v>20</v>
      </c>
      <c r="D434" s="2">
        <v>24</v>
      </c>
      <c r="E434" s="2">
        <v>33</v>
      </c>
      <c r="F434" s="2">
        <v>37</v>
      </c>
      <c r="G434" s="2">
        <v>35</v>
      </c>
    </row>
    <row r="435" spans="1:7">
      <c r="A435" s="2">
        <v>8</v>
      </c>
      <c r="B435" s="2">
        <v>16</v>
      </c>
      <c r="C435" s="2">
        <v>26</v>
      </c>
      <c r="D435" s="2">
        <v>30</v>
      </c>
      <c r="E435" s="2">
        <v>38</v>
      </c>
      <c r="F435" s="2">
        <v>45</v>
      </c>
      <c r="G435" s="2">
        <v>42</v>
      </c>
    </row>
    <row r="436" spans="1:7">
      <c r="A436" s="2">
        <v>9</v>
      </c>
      <c r="B436" s="2">
        <v>14</v>
      </c>
      <c r="C436" s="2">
        <v>20</v>
      </c>
      <c r="D436" s="2">
        <v>22</v>
      </c>
      <c r="E436" s="2">
        <v>33</v>
      </c>
      <c r="F436" s="2">
        <v>34</v>
      </c>
      <c r="G436" s="2">
        <v>28</v>
      </c>
    </row>
    <row r="437" spans="1:7">
      <c r="A437" s="2">
        <v>11</v>
      </c>
      <c r="B437" s="2">
        <v>16</v>
      </c>
      <c r="C437" s="2">
        <v>29</v>
      </c>
      <c r="D437" s="2">
        <v>38</v>
      </c>
      <c r="E437" s="2">
        <v>41</v>
      </c>
      <c r="F437" s="2">
        <v>44</v>
      </c>
      <c r="G437" s="2">
        <v>21</v>
      </c>
    </row>
    <row r="438" spans="1:7">
      <c r="A438" s="2">
        <v>6</v>
      </c>
      <c r="B438" s="2">
        <v>12</v>
      </c>
      <c r="C438" s="2">
        <v>20</v>
      </c>
      <c r="D438" s="2">
        <v>26</v>
      </c>
      <c r="E438" s="2">
        <v>29</v>
      </c>
      <c r="F438" s="2">
        <v>38</v>
      </c>
      <c r="G438" s="2">
        <v>45</v>
      </c>
    </row>
    <row r="439" spans="1:7">
      <c r="A439" s="2">
        <v>17</v>
      </c>
      <c r="B439" s="2">
        <v>20</v>
      </c>
      <c r="C439" s="2">
        <v>30</v>
      </c>
      <c r="D439" s="2">
        <v>31</v>
      </c>
      <c r="E439" s="2">
        <v>37</v>
      </c>
      <c r="F439" s="2">
        <v>40</v>
      </c>
      <c r="G439" s="2">
        <v>25</v>
      </c>
    </row>
    <row r="440" spans="1:7">
      <c r="A440" s="2">
        <v>10</v>
      </c>
      <c r="B440" s="2">
        <v>22</v>
      </c>
      <c r="C440" s="2">
        <v>28</v>
      </c>
      <c r="D440" s="2">
        <v>34</v>
      </c>
      <c r="E440" s="2">
        <v>36</v>
      </c>
      <c r="F440" s="2">
        <v>44</v>
      </c>
      <c r="G440" s="2">
        <v>2</v>
      </c>
    </row>
    <row r="441" spans="1:7">
      <c r="A441" s="2">
        <v>1</v>
      </c>
      <c r="B441" s="2">
        <v>23</v>
      </c>
      <c r="C441" s="2">
        <v>28</v>
      </c>
      <c r="D441" s="2">
        <v>30</v>
      </c>
      <c r="E441" s="2">
        <v>34</v>
      </c>
      <c r="F441" s="2">
        <v>35</v>
      </c>
      <c r="G441" s="2">
        <v>9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>
      <selection activeCell="G4" sqref="G4"/>
    </sheetView>
  </sheetViews>
  <sheetFormatPr defaultRowHeight="16.5"/>
  <sheetData>
    <row r="1" spans="1:2">
      <c r="A1">
        <v>1</v>
      </c>
      <c r="B1">
        <v>73</v>
      </c>
    </row>
    <row r="2" spans="1:2">
      <c r="A2">
        <v>2</v>
      </c>
      <c r="B2">
        <v>65</v>
      </c>
    </row>
    <row r="3" spans="1:2">
      <c r="A3">
        <v>3</v>
      </c>
      <c r="B3">
        <v>63</v>
      </c>
    </row>
    <row r="4" spans="1:2">
      <c r="A4">
        <v>4</v>
      </c>
      <c r="B4">
        <v>63</v>
      </c>
    </row>
    <row r="5" spans="1:2">
      <c r="A5">
        <v>5</v>
      </c>
      <c r="B5">
        <v>63</v>
      </c>
    </row>
    <row r="6" spans="1:2">
      <c r="A6">
        <v>6</v>
      </c>
      <c r="B6">
        <v>53</v>
      </c>
    </row>
    <row r="7" spans="1:2">
      <c r="A7">
        <v>7</v>
      </c>
      <c r="B7">
        <v>56</v>
      </c>
    </row>
    <row r="8" spans="1:2">
      <c r="A8">
        <v>8</v>
      </c>
      <c r="B8">
        <v>59</v>
      </c>
    </row>
    <row r="9" spans="1:2">
      <c r="A9">
        <v>9</v>
      </c>
      <c r="B9">
        <v>48</v>
      </c>
    </row>
    <row r="10" spans="1:2">
      <c r="A10">
        <v>10</v>
      </c>
      <c r="B10">
        <v>56</v>
      </c>
    </row>
    <row r="11" spans="1:2">
      <c r="A11">
        <v>11</v>
      </c>
      <c r="B11">
        <v>56</v>
      </c>
    </row>
    <row r="12" spans="1:2">
      <c r="A12">
        <v>12</v>
      </c>
      <c r="B12">
        <v>50</v>
      </c>
    </row>
    <row r="13" spans="1:2">
      <c r="A13">
        <v>13</v>
      </c>
      <c r="B13">
        <v>56</v>
      </c>
    </row>
    <row r="14" spans="1:2">
      <c r="A14">
        <v>14</v>
      </c>
      <c r="B14">
        <v>65</v>
      </c>
    </row>
    <row r="15" spans="1:2">
      <c r="A15">
        <v>15</v>
      </c>
      <c r="B15">
        <v>54</v>
      </c>
    </row>
    <row r="16" spans="1:2">
      <c r="A16">
        <v>16</v>
      </c>
      <c r="B16">
        <v>59</v>
      </c>
    </row>
    <row r="17" spans="1:2">
      <c r="A17">
        <v>17</v>
      </c>
      <c r="B17">
        <v>69</v>
      </c>
    </row>
    <row r="18" spans="1:2">
      <c r="A18">
        <v>18</v>
      </c>
      <c r="B18">
        <v>60</v>
      </c>
    </row>
    <row r="19" spans="1:2">
      <c r="A19">
        <v>19</v>
      </c>
      <c r="B19">
        <v>66</v>
      </c>
    </row>
    <row r="20" spans="1:2">
      <c r="A20">
        <v>20</v>
      </c>
      <c r="B20">
        <v>60</v>
      </c>
    </row>
    <row r="21" spans="1:2">
      <c r="A21">
        <v>21</v>
      </c>
      <c r="B21">
        <v>60</v>
      </c>
    </row>
    <row r="22" spans="1:2">
      <c r="A22">
        <v>22</v>
      </c>
      <c r="B22">
        <v>36</v>
      </c>
    </row>
    <row r="23" spans="1:2">
      <c r="A23">
        <v>23</v>
      </c>
      <c r="B23">
        <v>46</v>
      </c>
    </row>
    <row r="24" spans="1:2">
      <c r="A24">
        <v>24</v>
      </c>
      <c r="B24">
        <v>57</v>
      </c>
    </row>
    <row r="25" spans="1:2">
      <c r="A25">
        <v>25</v>
      </c>
      <c r="B25">
        <v>59</v>
      </c>
    </row>
    <row r="26" spans="1:2">
      <c r="A26">
        <v>26</v>
      </c>
      <c r="B26">
        <v>59</v>
      </c>
    </row>
    <row r="27" spans="1:2">
      <c r="A27">
        <v>27</v>
      </c>
      <c r="B27">
        <v>65</v>
      </c>
    </row>
    <row r="28" spans="1:2">
      <c r="A28">
        <v>28</v>
      </c>
      <c r="B28">
        <v>44</v>
      </c>
    </row>
    <row r="29" spans="1:2">
      <c r="A29">
        <v>29</v>
      </c>
      <c r="B29">
        <v>49</v>
      </c>
    </row>
    <row r="30" spans="1:2">
      <c r="A30">
        <v>30</v>
      </c>
      <c r="B30">
        <v>53</v>
      </c>
    </row>
    <row r="31" spans="1:2">
      <c r="A31">
        <v>31</v>
      </c>
      <c r="B31">
        <v>55</v>
      </c>
    </row>
    <row r="32" spans="1:2">
      <c r="A32">
        <v>32</v>
      </c>
      <c r="B32">
        <v>53</v>
      </c>
    </row>
    <row r="33" spans="1:2">
      <c r="A33">
        <v>33</v>
      </c>
      <c r="B33">
        <v>62</v>
      </c>
    </row>
    <row r="34" spans="1:2">
      <c r="A34">
        <v>34</v>
      </c>
      <c r="B34">
        <v>62</v>
      </c>
    </row>
    <row r="35" spans="1:2">
      <c r="A35">
        <v>35</v>
      </c>
      <c r="B35">
        <v>62</v>
      </c>
    </row>
    <row r="36" spans="1:2">
      <c r="A36">
        <v>36</v>
      </c>
      <c r="B36">
        <v>64</v>
      </c>
    </row>
    <row r="37" spans="1:2">
      <c r="A37">
        <v>37</v>
      </c>
      <c r="B37">
        <v>70</v>
      </c>
    </row>
    <row r="38" spans="1:2">
      <c r="A38">
        <v>38</v>
      </c>
      <c r="B38">
        <v>54</v>
      </c>
    </row>
    <row r="39" spans="1:2">
      <c r="A39">
        <v>39</v>
      </c>
      <c r="B39">
        <v>63</v>
      </c>
    </row>
    <row r="40" spans="1:2">
      <c r="A40">
        <v>40</v>
      </c>
      <c r="B40">
        <v>57</v>
      </c>
    </row>
    <row r="41" spans="1:2">
      <c r="A41">
        <v>41</v>
      </c>
      <c r="B41">
        <v>46</v>
      </c>
    </row>
    <row r="42" spans="1:2">
      <c r="A42">
        <v>42</v>
      </c>
      <c r="B42">
        <v>62</v>
      </c>
    </row>
    <row r="43" spans="1:2">
      <c r="A43">
        <v>43</v>
      </c>
      <c r="B43">
        <v>62</v>
      </c>
    </row>
    <row r="44" spans="1:2">
      <c r="A44">
        <v>44</v>
      </c>
      <c r="B44">
        <v>54</v>
      </c>
    </row>
    <row r="45" spans="1:2">
      <c r="A45">
        <v>45</v>
      </c>
      <c r="B45">
        <v>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0"/>
  <sheetViews>
    <sheetView workbookViewId="0"/>
  </sheetViews>
  <sheetFormatPr defaultRowHeight="16.5"/>
  <sheetData>
    <row r="1" spans="1:256">
      <c r="A1" t="str">
        <f>IF(Sheet1!1:1,"AAAAABeUngA=",0)</f>
        <v>AAAAABeUngA=</v>
      </c>
      <c r="B1" t="e">
        <f>AND(Sheet1!A1,"AAAAABeUngE=")</f>
        <v>#VALUE!</v>
      </c>
      <c r="C1" t="e">
        <f>AND(Sheet1!B1,"AAAAABeUngI=")</f>
        <v>#VALUE!</v>
      </c>
      <c r="D1" t="e">
        <f>AND(Sheet1!C1,"AAAAABeUngM=")</f>
        <v>#VALUE!</v>
      </c>
      <c r="E1" t="e">
        <f>AND(Sheet1!D1,"AAAAABeUngQ=")</f>
        <v>#VALUE!</v>
      </c>
      <c r="F1" t="e">
        <f>AND(Sheet1!E1,"AAAAABeUngU=")</f>
        <v>#VALUE!</v>
      </c>
      <c r="G1" t="e">
        <f>AND(Sheet1!F1,"AAAAABeUngY=")</f>
        <v>#VALUE!</v>
      </c>
      <c r="H1" t="e">
        <f>AND(Sheet1!G1,"AAAAABeUngc=")</f>
        <v>#VALUE!</v>
      </c>
      <c r="I1">
        <f>IF(Sheet1!2:2,"AAAAABeUngg=",0)</f>
        <v>0</v>
      </c>
      <c r="J1" t="e">
        <f>AND(Sheet1!A2,"AAAAABeUngk=")</f>
        <v>#VALUE!</v>
      </c>
      <c r="K1" t="e">
        <f>AND(Sheet1!B2,"AAAAABeUngo=")</f>
        <v>#VALUE!</v>
      </c>
      <c r="L1" t="e">
        <f>AND(Sheet1!C2,"AAAAABeUngs=")</f>
        <v>#VALUE!</v>
      </c>
      <c r="M1" t="e">
        <f>AND(Sheet1!D2,"AAAAABeUngw=")</f>
        <v>#VALUE!</v>
      </c>
      <c r="N1" t="e">
        <f>AND(Sheet1!E2,"AAAAABeUng0=")</f>
        <v>#VALUE!</v>
      </c>
      <c r="O1" t="e">
        <f>AND(Sheet1!F2,"AAAAABeUng4=")</f>
        <v>#VALUE!</v>
      </c>
      <c r="P1" t="e">
        <f>AND(Sheet1!G2,"AAAAABeUng8=")</f>
        <v>#VALUE!</v>
      </c>
      <c r="Q1">
        <f>IF(Sheet1!3:3,"AAAAABeUnhA=",0)</f>
        <v>0</v>
      </c>
      <c r="R1" t="e">
        <f>AND(Sheet1!A3,"AAAAABeUnhE=")</f>
        <v>#VALUE!</v>
      </c>
      <c r="S1" t="e">
        <f>AND(Sheet1!B3,"AAAAABeUnhI=")</f>
        <v>#VALUE!</v>
      </c>
      <c r="T1" t="e">
        <f>AND(Sheet1!C3,"AAAAABeUnhM=")</f>
        <v>#VALUE!</v>
      </c>
      <c r="U1" t="e">
        <f>AND(Sheet1!D3,"AAAAABeUnhQ=")</f>
        <v>#VALUE!</v>
      </c>
      <c r="V1" t="e">
        <f>AND(Sheet1!E3,"AAAAABeUnhU=")</f>
        <v>#VALUE!</v>
      </c>
      <c r="W1" t="e">
        <f>AND(Sheet1!F3,"AAAAABeUnhY=")</f>
        <v>#VALUE!</v>
      </c>
      <c r="X1" t="e">
        <f>AND(Sheet1!G3,"AAAAABeUnhc=")</f>
        <v>#VALUE!</v>
      </c>
      <c r="Y1">
        <f>IF(Sheet1!4:4,"AAAAABeUnhg=",0)</f>
        <v>0</v>
      </c>
      <c r="Z1" t="e">
        <f>AND(Sheet1!A4,"AAAAABeUnhk=")</f>
        <v>#VALUE!</v>
      </c>
      <c r="AA1" t="e">
        <f>AND(Sheet1!B4,"AAAAABeUnho=")</f>
        <v>#VALUE!</v>
      </c>
      <c r="AB1" t="e">
        <f>AND(Sheet1!C4,"AAAAABeUnhs=")</f>
        <v>#VALUE!</v>
      </c>
      <c r="AC1" t="e">
        <f>AND(Sheet1!D4,"AAAAABeUnhw=")</f>
        <v>#VALUE!</v>
      </c>
      <c r="AD1" t="e">
        <f>AND(Sheet1!E4,"AAAAABeUnh0=")</f>
        <v>#VALUE!</v>
      </c>
      <c r="AE1" t="e">
        <f>AND(Sheet1!F4,"AAAAABeUnh4=")</f>
        <v>#VALUE!</v>
      </c>
      <c r="AF1" t="e">
        <f>AND(Sheet1!G4,"AAAAABeUnh8=")</f>
        <v>#VALUE!</v>
      </c>
      <c r="AG1">
        <f>IF(Sheet1!5:5,"AAAAABeUniA=",0)</f>
        <v>0</v>
      </c>
      <c r="AH1" t="e">
        <f>AND(Sheet1!A5,"AAAAABeUniE=")</f>
        <v>#VALUE!</v>
      </c>
      <c r="AI1" t="e">
        <f>AND(Sheet1!B5,"AAAAABeUniI=")</f>
        <v>#VALUE!</v>
      </c>
      <c r="AJ1" t="e">
        <f>AND(Sheet1!C5,"AAAAABeUniM=")</f>
        <v>#VALUE!</v>
      </c>
      <c r="AK1" t="e">
        <f>AND(Sheet1!D5,"AAAAABeUniQ=")</f>
        <v>#VALUE!</v>
      </c>
      <c r="AL1" t="e">
        <f>AND(Sheet1!E5,"AAAAABeUniU=")</f>
        <v>#VALUE!</v>
      </c>
      <c r="AM1" t="e">
        <f>AND(Sheet1!F5,"AAAAABeUniY=")</f>
        <v>#VALUE!</v>
      </c>
      <c r="AN1" t="e">
        <f>AND(Sheet1!G5,"AAAAABeUnic=")</f>
        <v>#VALUE!</v>
      </c>
      <c r="AO1">
        <f>IF(Sheet1!6:6,"AAAAABeUnig=",0)</f>
        <v>0</v>
      </c>
      <c r="AP1" t="e">
        <f>AND(Sheet1!A6,"AAAAABeUnik=")</f>
        <v>#VALUE!</v>
      </c>
      <c r="AQ1" t="e">
        <f>AND(Sheet1!B6,"AAAAABeUnio=")</f>
        <v>#VALUE!</v>
      </c>
      <c r="AR1" t="e">
        <f>AND(Sheet1!C6,"AAAAABeUnis=")</f>
        <v>#VALUE!</v>
      </c>
      <c r="AS1" t="e">
        <f>AND(Sheet1!D6,"AAAAABeUniw=")</f>
        <v>#VALUE!</v>
      </c>
      <c r="AT1" t="e">
        <f>AND(Sheet1!E6,"AAAAABeUni0=")</f>
        <v>#VALUE!</v>
      </c>
      <c r="AU1" t="e">
        <f>AND(Sheet1!F6,"AAAAABeUni4=")</f>
        <v>#VALUE!</v>
      </c>
      <c r="AV1" t="e">
        <f>AND(Sheet1!G6,"AAAAABeUni8=")</f>
        <v>#VALUE!</v>
      </c>
      <c r="AW1">
        <f>IF(Sheet1!7:7,"AAAAABeUnjA=",0)</f>
        <v>0</v>
      </c>
      <c r="AX1" t="e">
        <f>AND(Sheet1!A7,"AAAAABeUnjE=")</f>
        <v>#VALUE!</v>
      </c>
      <c r="AY1" t="e">
        <f>AND(Sheet1!B7,"AAAAABeUnjI=")</f>
        <v>#VALUE!</v>
      </c>
      <c r="AZ1" t="e">
        <f>AND(Sheet1!C7,"AAAAABeUnjM=")</f>
        <v>#VALUE!</v>
      </c>
      <c r="BA1" t="e">
        <f>AND(Sheet1!D7,"AAAAABeUnjQ=")</f>
        <v>#VALUE!</v>
      </c>
      <c r="BB1" t="e">
        <f>AND(Sheet1!E7,"AAAAABeUnjU=")</f>
        <v>#VALUE!</v>
      </c>
      <c r="BC1" t="e">
        <f>AND(Sheet1!F7,"AAAAABeUnjY=")</f>
        <v>#VALUE!</v>
      </c>
      <c r="BD1" t="e">
        <f>AND(Sheet1!G7,"AAAAABeUnjc=")</f>
        <v>#VALUE!</v>
      </c>
      <c r="BE1">
        <f>IF(Sheet1!8:8,"AAAAABeUnjg=",0)</f>
        <v>0</v>
      </c>
      <c r="BF1" t="e">
        <f>AND(Sheet1!A8,"AAAAABeUnjk=")</f>
        <v>#VALUE!</v>
      </c>
      <c r="BG1" t="e">
        <f>AND(Sheet1!B8,"AAAAABeUnjo=")</f>
        <v>#VALUE!</v>
      </c>
      <c r="BH1" t="e">
        <f>AND(Sheet1!C8,"AAAAABeUnjs=")</f>
        <v>#VALUE!</v>
      </c>
      <c r="BI1" t="e">
        <f>AND(Sheet1!D8,"AAAAABeUnjw=")</f>
        <v>#VALUE!</v>
      </c>
      <c r="BJ1" t="e">
        <f>AND(Sheet1!E8,"AAAAABeUnj0=")</f>
        <v>#VALUE!</v>
      </c>
      <c r="BK1" t="e">
        <f>AND(Sheet1!F8,"AAAAABeUnj4=")</f>
        <v>#VALUE!</v>
      </c>
      <c r="BL1" t="e">
        <f>AND(Sheet1!G8,"AAAAABeUnj8=")</f>
        <v>#VALUE!</v>
      </c>
      <c r="BM1">
        <f>IF(Sheet1!9:9,"AAAAABeUnkA=",0)</f>
        <v>0</v>
      </c>
      <c r="BN1" t="e">
        <f>AND(Sheet1!A9,"AAAAABeUnkE=")</f>
        <v>#VALUE!</v>
      </c>
      <c r="BO1" t="e">
        <f>AND(Sheet1!B9,"AAAAABeUnkI=")</f>
        <v>#VALUE!</v>
      </c>
      <c r="BP1" t="e">
        <f>AND(Sheet1!C9,"AAAAABeUnkM=")</f>
        <v>#VALUE!</v>
      </c>
      <c r="BQ1" t="e">
        <f>AND(Sheet1!D9,"AAAAABeUnkQ=")</f>
        <v>#VALUE!</v>
      </c>
      <c r="BR1" t="e">
        <f>AND(Sheet1!E9,"AAAAABeUnkU=")</f>
        <v>#VALUE!</v>
      </c>
      <c r="BS1" t="e">
        <f>AND(Sheet1!F9,"AAAAABeUnkY=")</f>
        <v>#VALUE!</v>
      </c>
      <c r="BT1" t="e">
        <f>AND(Sheet1!G9,"AAAAABeUnkc=")</f>
        <v>#VALUE!</v>
      </c>
      <c r="BU1">
        <f>IF(Sheet1!10:10,"AAAAABeUnkg=",0)</f>
        <v>0</v>
      </c>
      <c r="BV1" t="e">
        <f>AND(Sheet1!A10,"AAAAABeUnkk=")</f>
        <v>#VALUE!</v>
      </c>
      <c r="BW1" t="e">
        <f>AND(Sheet1!B10,"AAAAABeUnko=")</f>
        <v>#VALUE!</v>
      </c>
      <c r="BX1" t="e">
        <f>AND(Sheet1!C10,"AAAAABeUnks=")</f>
        <v>#VALUE!</v>
      </c>
      <c r="BY1" t="e">
        <f>AND(Sheet1!D10,"AAAAABeUnkw=")</f>
        <v>#VALUE!</v>
      </c>
      <c r="BZ1" t="e">
        <f>AND(Sheet1!E10,"AAAAABeUnk0=")</f>
        <v>#VALUE!</v>
      </c>
      <c r="CA1" t="e">
        <f>AND(Sheet1!F10,"AAAAABeUnk4=")</f>
        <v>#VALUE!</v>
      </c>
      <c r="CB1" t="e">
        <f>AND(Sheet1!G10,"AAAAABeUnk8=")</f>
        <v>#VALUE!</v>
      </c>
      <c r="CC1">
        <f>IF(Sheet1!11:11,"AAAAABeUnlA=",0)</f>
        <v>0</v>
      </c>
      <c r="CD1" t="e">
        <f>AND(Sheet1!A11,"AAAAABeUnlE=")</f>
        <v>#VALUE!</v>
      </c>
      <c r="CE1" t="e">
        <f>AND(Sheet1!B11,"AAAAABeUnlI=")</f>
        <v>#VALUE!</v>
      </c>
      <c r="CF1" t="e">
        <f>AND(Sheet1!C11,"AAAAABeUnlM=")</f>
        <v>#VALUE!</v>
      </c>
      <c r="CG1" t="e">
        <f>AND(Sheet1!D11,"AAAAABeUnlQ=")</f>
        <v>#VALUE!</v>
      </c>
      <c r="CH1" t="e">
        <f>AND(Sheet1!E11,"AAAAABeUnlU=")</f>
        <v>#VALUE!</v>
      </c>
      <c r="CI1" t="e">
        <f>AND(Sheet1!F11,"AAAAABeUnlY=")</f>
        <v>#VALUE!</v>
      </c>
      <c r="CJ1" t="e">
        <f>AND(Sheet1!G11,"AAAAABeUnlc=")</f>
        <v>#VALUE!</v>
      </c>
      <c r="CK1">
        <f>IF(Sheet1!12:12,"AAAAABeUnlg=",0)</f>
        <v>0</v>
      </c>
      <c r="CL1" t="e">
        <f>AND(Sheet1!A12,"AAAAABeUnlk=")</f>
        <v>#VALUE!</v>
      </c>
      <c r="CM1" t="e">
        <f>AND(Sheet1!B12,"AAAAABeUnlo=")</f>
        <v>#VALUE!</v>
      </c>
      <c r="CN1" t="e">
        <f>AND(Sheet1!C12,"AAAAABeUnls=")</f>
        <v>#VALUE!</v>
      </c>
      <c r="CO1" t="e">
        <f>AND(Sheet1!D12,"AAAAABeUnlw=")</f>
        <v>#VALUE!</v>
      </c>
      <c r="CP1" t="e">
        <f>AND(Sheet1!E12,"AAAAABeUnl0=")</f>
        <v>#VALUE!</v>
      </c>
      <c r="CQ1" t="e">
        <f>AND(Sheet1!F12,"AAAAABeUnl4=")</f>
        <v>#VALUE!</v>
      </c>
      <c r="CR1" t="e">
        <f>AND(Sheet1!G12,"AAAAABeUnl8=")</f>
        <v>#VALUE!</v>
      </c>
      <c r="CS1">
        <f>IF(Sheet1!13:13,"AAAAABeUnmA=",0)</f>
        <v>0</v>
      </c>
      <c r="CT1" t="e">
        <f>AND(Sheet1!A13,"AAAAABeUnmE=")</f>
        <v>#VALUE!</v>
      </c>
      <c r="CU1" t="e">
        <f>AND(Sheet1!B13,"AAAAABeUnmI=")</f>
        <v>#VALUE!</v>
      </c>
      <c r="CV1" t="e">
        <f>AND(Sheet1!C13,"AAAAABeUnmM=")</f>
        <v>#VALUE!</v>
      </c>
      <c r="CW1" t="e">
        <f>AND(Sheet1!D13,"AAAAABeUnmQ=")</f>
        <v>#VALUE!</v>
      </c>
      <c r="CX1" t="e">
        <f>AND(Sheet1!E13,"AAAAABeUnmU=")</f>
        <v>#VALUE!</v>
      </c>
      <c r="CY1" t="e">
        <f>AND(Sheet1!F13,"AAAAABeUnmY=")</f>
        <v>#VALUE!</v>
      </c>
      <c r="CZ1" t="e">
        <f>AND(Sheet1!G13,"AAAAABeUnmc=")</f>
        <v>#VALUE!</v>
      </c>
      <c r="DA1">
        <f>IF(Sheet1!14:14,"AAAAABeUnmg=",0)</f>
        <v>0</v>
      </c>
      <c r="DB1" t="e">
        <f>AND(Sheet1!A14,"AAAAABeUnmk=")</f>
        <v>#VALUE!</v>
      </c>
      <c r="DC1" t="e">
        <f>AND(Sheet1!B14,"AAAAABeUnmo=")</f>
        <v>#VALUE!</v>
      </c>
      <c r="DD1" t="e">
        <f>AND(Sheet1!C14,"AAAAABeUnms=")</f>
        <v>#VALUE!</v>
      </c>
      <c r="DE1" t="e">
        <f>AND(Sheet1!D14,"AAAAABeUnmw=")</f>
        <v>#VALUE!</v>
      </c>
      <c r="DF1" t="e">
        <f>AND(Sheet1!E14,"AAAAABeUnm0=")</f>
        <v>#VALUE!</v>
      </c>
      <c r="DG1" t="e">
        <f>AND(Sheet1!F14,"AAAAABeUnm4=")</f>
        <v>#VALUE!</v>
      </c>
      <c r="DH1" t="e">
        <f>AND(Sheet1!G14,"AAAAABeUnm8=")</f>
        <v>#VALUE!</v>
      </c>
      <c r="DI1">
        <f>IF(Sheet1!15:15,"AAAAABeUnnA=",0)</f>
        <v>0</v>
      </c>
      <c r="DJ1" t="e">
        <f>AND(Sheet1!A15,"AAAAABeUnnE=")</f>
        <v>#VALUE!</v>
      </c>
      <c r="DK1" t="e">
        <f>AND(Sheet1!B15,"AAAAABeUnnI=")</f>
        <v>#VALUE!</v>
      </c>
      <c r="DL1" t="e">
        <f>AND(Sheet1!C15,"AAAAABeUnnM=")</f>
        <v>#VALUE!</v>
      </c>
      <c r="DM1" t="e">
        <f>AND(Sheet1!D15,"AAAAABeUnnQ=")</f>
        <v>#VALUE!</v>
      </c>
      <c r="DN1" t="e">
        <f>AND(Sheet1!E15,"AAAAABeUnnU=")</f>
        <v>#VALUE!</v>
      </c>
      <c r="DO1" t="e">
        <f>AND(Sheet1!F15,"AAAAABeUnnY=")</f>
        <v>#VALUE!</v>
      </c>
      <c r="DP1" t="e">
        <f>AND(Sheet1!G15,"AAAAABeUnnc=")</f>
        <v>#VALUE!</v>
      </c>
      <c r="DQ1">
        <f>IF(Sheet1!16:16,"AAAAABeUnng=",0)</f>
        <v>0</v>
      </c>
      <c r="DR1" t="e">
        <f>AND(Sheet1!A16,"AAAAABeUnnk=")</f>
        <v>#VALUE!</v>
      </c>
      <c r="DS1" t="e">
        <f>AND(Sheet1!B16,"AAAAABeUnno=")</f>
        <v>#VALUE!</v>
      </c>
      <c r="DT1" t="e">
        <f>AND(Sheet1!C16,"AAAAABeUnns=")</f>
        <v>#VALUE!</v>
      </c>
      <c r="DU1" t="e">
        <f>AND(Sheet1!D16,"AAAAABeUnnw=")</f>
        <v>#VALUE!</v>
      </c>
      <c r="DV1" t="e">
        <f>AND(Sheet1!E16,"AAAAABeUnn0=")</f>
        <v>#VALUE!</v>
      </c>
      <c r="DW1" t="e">
        <f>AND(Sheet1!F16,"AAAAABeUnn4=")</f>
        <v>#VALUE!</v>
      </c>
      <c r="DX1" t="e">
        <f>AND(Sheet1!G16,"AAAAABeUnn8=")</f>
        <v>#VALUE!</v>
      </c>
      <c r="DY1">
        <f>IF(Sheet1!17:17,"AAAAABeUnoA=",0)</f>
        <v>0</v>
      </c>
      <c r="DZ1" t="e">
        <f>AND(Sheet1!A17,"AAAAABeUnoE=")</f>
        <v>#VALUE!</v>
      </c>
      <c r="EA1" t="e">
        <f>AND(Sheet1!B17,"AAAAABeUnoI=")</f>
        <v>#VALUE!</v>
      </c>
      <c r="EB1" t="e">
        <f>AND(Sheet1!C17,"AAAAABeUnoM=")</f>
        <v>#VALUE!</v>
      </c>
      <c r="EC1" t="e">
        <f>AND(Sheet1!D17,"AAAAABeUnoQ=")</f>
        <v>#VALUE!</v>
      </c>
      <c r="ED1" t="e">
        <f>AND(Sheet1!E17,"AAAAABeUnoU=")</f>
        <v>#VALUE!</v>
      </c>
      <c r="EE1" t="e">
        <f>AND(Sheet1!F17,"AAAAABeUnoY=")</f>
        <v>#VALUE!</v>
      </c>
      <c r="EF1" t="e">
        <f>AND(Sheet1!G17,"AAAAABeUnoc=")</f>
        <v>#VALUE!</v>
      </c>
      <c r="EG1">
        <f>IF(Sheet1!18:18,"AAAAABeUnog=",0)</f>
        <v>0</v>
      </c>
      <c r="EH1" t="e">
        <f>AND(Sheet1!A18,"AAAAABeUnok=")</f>
        <v>#VALUE!</v>
      </c>
      <c r="EI1" t="e">
        <f>AND(Sheet1!B18,"AAAAABeUnoo=")</f>
        <v>#VALUE!</v>
      </c>
      <c r="EJ1" t="e">
        <f>AND(Sheet1!C18,"AAAAABeUnos=")</f>
        <v>#VALUE!</v>
      </c>
      <c r="EK1" t="e">
        <f>AND(Sheet1!D18,"AAAAABeUnow=")</f>
        <v>#VALUE!</v>
      </c>
      <c r="EL1" t="e">
        <f>AND(Sheet1!E18,"AAAAABeUno0=")</f>
        <v>#VALUE!</v>
      </c>
      <c r="EM1" t="e">
        <f>AND(Sheet1!F18,"AAAAABeUno4=")</f>
        <v>#VALUE!</v>
      </c>
      <c r="EN1" t="e">
        <f>AND(Sheet1!G18,"AAAAABeUno8=")</f>
        <v>#VALUE!</v>
      </c>
      <c r="EO1">
        <f>IF(Sheet1!19:19,"AAAAABeUnpA=",0)</f>
        <v>0</v>
      </c>
      <c r="EP1" t="e">
        <f>AND(Sheet1!A19,"AAAAABeUnpE=")</f>
        <v>#VALUE!</v>
      </c>
      <c r="EQ1" t="e">
        <f>AND(Sheet1!B19,"AAAAABeUnpI=")</f>
        <v>#VALUE!</v>
      </c>
      <c r="ER1" t="e">
        <f>AND(Sheet1!C19,"AAAAABeUnpM=")</f>
        <v>#VALUE!</v>
      </c>
      <c r="ES1" t="e">
        <f>AND(Sheet1!D19,"AAAAABeUnpQ=")</f>
        <v>#VALUE!</v>
      </c>
      <c r="ET1" t="e">
        <f>AND(Sheet1!E19,"AAAAABeUnpU=")</f>
        <v>#VALUE!</v>
      </c>
      <c r="EU1" t="e">
        <f>AND(Sheet1!F19,"AAAAABeUnpY=")</f>
        <v>#VALUE!</v>
      </c>
      <c r="EV1" t="e">
        <f>AND(Sheet1!G19,"AAAAABeUnpc=")</f>
        <v>#VALUE!</v>
      </c>
      <c r="EW1">
        <f>IF(Sheet1!20:20,"AAAAABeUnpg=",0)</f>
        <v>0</v>
      </c>
      <c r="EX1" t="e">
        <f>AND(Sheet1!A20,"AAAAABeUnpk=")</f>
        <v>#VALUE!</v>
      </c>
      <c r="EY1" t="e">
        <f>AND(Sheet1!B20,"AAAAABeUnpo=")</f>
        <v>#VALUE!</v>
      </c>
      <c r="EZ1" t="e">
        <f>AND(Sheet1!C20,"AAAAABeUnps=")</f>
        <v>#VALUE!</v>
      </c>
      <c r="FA1" t="e">
        <f>AND(Sheet1!D20,"AAAAABeUnpw=")</f>
        <v>#VALUE!</v>
      </c>
      <c r="FB1" t="e">
        <f>AND(Sheet1!E20,"AAAAABeUnp0=")</f>
        <v>#VALUE!</v>
      </c>
      <c r="FC1" t="e">
        <f>AND(Sheet1!F20,"AAAAABeUnp4=")</f>
        <v>#VALUE!</v>
      </c>
      <c r="FD1" t="e">
        <f>AND(Sheet1!G20,"AAAAABeUnp8=")</f>
        <v>#VALUE!</v>
      </c>
      <c r="FE1">
        <f>IF(Sheet1!21:21,"AAAAABeUnqA=",0)</f>
        <v>0</v>
      </c>
      <c r="FF1" t="e">
        <f>AND(Sheet1!A21,"AAAAABeUnqE=")</f>
        <v>#VALUE!</v>
      </c>
      <c r="FG1" t="e">
        <f>AND(Sheet1!B21,"AAAAABeUnqI=")</f>
        <v>#VALUE!</v>
      </c>
      <c r="FH1" t="e">
        <f>AND(Sheet1!C21,"AAAAABeUnqM=")</f>
        <v>#VALUE!</v>
      </c>
      <c r="FI1" t="e">
        <f>AND(Sheet1!D21,"AAAAABeUnqQ=")</f>
        <v>#VALUE!</v>
      </c>
      <c r="FJ1" t="e">
        <f>AND(Sheet1!E21,"AAAAABeUnqU=")</f>
        <v>#VALUE!</v>
      </c>
      <c r="FK1" t="e">
        <f>AND(Sheet1!F21,"AAAAABeUnqY=")</f>
        <v>#VALUE!</v>
      </c>
      <c r="FL1" t="e">
        <f>AND(Sheet1!G21,"AAAAABeUnqc=")</f>
        <v>#VALUE!</v>
      </c>
      <c r="FM1">
        <f>IF(Sheet1!22:22,"AAAAABeUnqg=",0)</f>
        <v>0</v>
      </c>
      <c r="FN1" t="e">
        <f>AND(Sheet1!A22,"AAAAABeUnqk=")</f>
        <v>#VALUE!</v>
      </c>
      <c r="FO1" t="e">
        <f>AND(Sheet1!B22,"AAAAABeUnqo=")</f>
        <v>#VALUE!</v>
      </c>
      <c r="FP1" t="e">
        <f>AND(Sheet1!C22,"AAAAABeUnqs=")</f>
        <v>#VALUE!</v>
      </c>
      <c r="FQ1" t="e">
        <f>AND(Sheet1!D22,"AAAAABeUnqw=")</f>
        <v>#VALUE!</v>
      </c>
      <c r="FR1" t="e">
        <f>AND(Sheet1!E22,"AAAAABeUnq0=")</f>
        <v>#VALUE!</v>
      </c>
      <c r="FS1" t="e">
        <f>AND(Sheet1!F22,"AAAAABeUnq4=")</f>
        <v>#VALUE!</v>
      </c>
      <c r="FT1" t="e">
        <f>AND(Sheet1!G22,"AAAAABeUnq8=")</f>
        <v>#VALUE!</v>
      </c>
      <c r="FU1">
        <f>IF(Sheet1!23:23,"AAAAABeUnrA=",0)</f>
        <v>0</v>
      </c>
      <c r="FV1" t="e">
        <f>AND(Sheet1!A23,"AAAAABeUnrE=")</f>
        <v>#VALUE!</v>
      </c>
      <c r="FW1" t="e">
        <f>AND(Sheet1!B23,"AAAAABeUnrI=")</f>
        <v>#VALUE!</v>
      </c>
      <c r="FX1" t="e">
        <f>AND(Sheet1!C23,"AAAAABeUnrM=")</f>
        <v>#VALUE!</v>
      </c>
      <c r="FY1" t="e">
        <f>AND(Sheet1!D23,"AAAAABeUnrQ=")</f>
        <v>#VALUE!</v>
      </c>
      <c r="FZ1" t="e">
        <f>AND(Sheet1!E23,"AAAAABeUnrU=")</f>
        <v>#VALUE!</v>
      </c>
      <c r="GA1" t="e">
        <f>AND(Sheet1!F23,"AAAAABeUnrY=")</f>
        <v>#VALUE!</v>
      </c>
      <c r="GB1" t="e">
        <f>AND(Sheet1!G23,"AAAAABeUnrc=")</f>
        <v>#VALUE!</v>
      </c>
      <c r="GC1">
        <f>IF(Sheet1!24:24,"AAAAABeUnrg=",0)</f>
        <v>0</v>
      </c>
      <c r="GD1" t="e">
        <f>AND(Sheet1!A24,"AAAAABeUnrk=")</f>
        <v>#VALUE!</v>
      </c>
      <c r="GE1" t="e">
        <f>AND(Sheet1!B24,"AAAAABeUnro=")</f>
        <v>#VALUE!</v>
      </c>
      <c r="GF1" t="e">
        <f>AND(Sheet1!C24,"AAAAABeUnrs=")</f>
        <v>#VALUE!</v>
      </c>
      <c r="GG1" t="e">
        <f>AND(Sheet1!D24,"AAAAABeUnrw=")</f>
        <v>#VALUE!</v>
      </c>
      <c r="GH1" t="e">
        <f>AND(Sheet1!E24,"AAAAABeUnr0=")</f>
        <v>#VALUE!</v>
      </c>
      <c r="GI1" t="e">
        <f>AND(Sheet1!F24,"AAAAABeUnr4=")</f>
        <v>#VALUE!</v>
      </c>
      <c r="GJ1" t="e">
        <f>AND(Sheet1!G24,"AAAAABeUnr8=")</f>
        <v>#VALUE!</v>
      </c>
      <c r="GK1">
        <f>IF(Sheet1!25:25,"AAAAABeUnsA=",0)</f>
        <v>0</v>
      </c>
      <c r="GL1" t="e">
        <f>AND(Sheet1!A25,"AAAAABeUnsE=")</f>
        <v>#VALUE!</v>
      </c>
      <c r="GM1" t="e">
        <f>AND(Sheet1!B25,"AAAAABeUnsI=")</f>
        <v>#VALUE!</v>
      </c>
      <c r="GN1" t="e">
        <f>AND(Sheet1!C25,"AAAAABeUnsM=")</f>
        <v>#VALUE!</v>
      </c>
      <c r="GO1" t="e">
        <f>AND(Sheet1!D25,"AAAAABeUnsQ=")</f>
        <v>#VALUE!</v>
      </c>
      <c r="GP1" t="e">
        <f>AND(Sheet1!E25,"AAAAABeUnsU=")</f>
        <v>#VALUE!</v>
      </c>
      <c r="GQ1" t="e">
        <f>AND(Sheet1!F25,"AAAAABeUnsY=")</f>
        <v>#VALUE!</v>
      </c>
      <c r="GR1" t="e">
        <f>AND(Sheet1!G25,"AAAAABeUnsc=")</f>
        <v>#VALUE!</v>
      </c>
      <c r="GS1">
        <f>IF(Sheet1!26:26,"AAAAABeUnsg=",0)</f>
        <v>0</v>
      </c>
      <c r="GT1" t="e">
        <f>AND(Sheet1!A26,"AAAAABeUnsk=")</f>
        <v>#VALUE!</v>
      </c>
      <c r="GU1" t="e">
        <f>AND(Sheet1!B26,"AAAAABeUnso=")</f>
        <v>#VALUE!</v>
      </c>
      <c r="GV1" t="e">
        <f>AND(Sheet1!C26,"AAAAABeUnss=")</f>
        <v>#VALUE!</v>
      </c>
      <c r="GW1" t="e">
        <f>AND(Sheet1!D26,"AAAAABeUnsw=")</f>
        <v>#VALUE!</v>
      </c>
      <c r="GX1" t="e">
        <f>AND(Sheet1!E26,"AAAAABeUns0=")</f>
        <v>#VALUE!</v>
      </c>
      <c r="GY1" t="e">
        <f>AND(Sheet1!F26,"AAAAABeUns4=")</f>
        <v>#VALUE!</v>
      </c>
      <c r="GZ1" t="e">
        <f>AND(Sheet1!G26,"AAAAABeUns8=")</f>
        <v>#VALUE!</v>
      </c>
      <c r="HA1">
        <f>IF(Sheet1!27:27,"AAAAABeUntA=",0)</f>
        <v>0</v>
      </c>
      <c r="HB1" t="e">
        <f>AND(Sheet1!A27,"AAAAABeUntE=")</f>
        <v>#VALUE!</v>
      </c>
      <c r="HC1" t="e">
        <f>AND(Sheet1!B27,"AAAAABeUntI=")</f>
        <v>#VALUE!</v>
      </c>
      <c r="HD1" t="e">
        <f>AND(Sheet1!C27,"AAAAABeUntM=")</f>
        <v>#VALUE!</v>
      </c>
      <c r="HE1" t="e">
        <f>AND(Sheet1!D27,"AAAAABeUntQ=")</f>
        <v>#VALUE!</v>
      </c>
      <c r="HF1" t="e">
        <f>AND(Sheet1!E27,"AAAAABeUntU=")</f>
        <v>#VALUE!</v>
      </c>
      <c r="HG1" t="e">
        <f>AND(Sheet1!F27,"AAAAABeUntY=")</f>
        <v>#VALUE!</v>
      </c>
      <c r="HH1" t="e">
        <f>AND(Sheet1!G27,"AAAAABeUntc=")</f>
        <v>#VALUE!</v>
      </c>
      <c r="HI1">
        <f>IF(Sheet1!28:28,"AAAAABeUntg=",0)</f>
        <v>0</v>
      </c>
      <c r="HJ1" t="e">
        <f>AND(Sheet1!A28,"AAAAABeUntk=")</f>
        <v>#VALUE!</v>
      </c>
      <c r="HK1" t="e">
        <f>AND(Sheet1!B28,"AAAAABeUnto=")</f>
        <v>#VALUE!</v>
      </c>
      <c r="HL1" t="e">
        <f>AND(Sheet1!C28,"AAAAABeUnts=")</f>
        <v>#VALUE!</v>
      </c>
      <c r="HM1" t="e">
        <f>AND(Sheet1!D28,"AAAAABeUntw=")</f>
        <v>#VALUE!</v>
      </c>
      <c r="HN1" t="e">
        <f>AND(Sheet1!E28,"AAAAABeUnt0=")</f>
        <v>#VALUE!</v>
      </c>
      <c r="HO1" t="e">
        <f>AND(Sheet1!F28,"AAAAABeUnt4=")</f>
        <v>#VALUE!</v>
      </c>
      <c r="HP1" t="e">
        <f>AND(Sheet1!G28,"AAAAABeUnt8=")</f>
        <v>#VALUE!</v>
      </c>
      <c r="HQ1">
        <f>IF(Sheet1!29:29,"AAAAABeUnuA=",0)</f>
        <v>0</v>
      </c>
      <c r="HR1" t="e">
        <f>AND(Sheet1!A29,"AAAAABeUnuE=")</f>
        <v>#VALUE!</v>
      </c>
      <c r="HS1" t="e">
        <f>AND(Sheet1!B29,"AAAAABeUnuI=")</f>
        <v>#VALUE!</v>
      </c>
      <c r="HT1" t="e">
        <f>AND(Sheet1!C29,"AAAAABeUnuM=")</f>
        <v>#VALUE!</v>
      </c>
      <c r="HU1" t="e">
        <f>AND(Sheet1!D29,"AAAAABeUnuQ=")</f>
        <v>#VALUE!</v>
      </c>
      <c r="HV1" t="e">
        <f>AND(Sheet1!E29,"AAAAABeUnuU=")</f>
        <v>#VALUE!</v>
      </c>
      <c r="HW1" t="e">
        <f>AND(Sheet1!F29,"AAAAABeUnuY=")</f>
        <v>#VALUE!</v>
      </c>
      <c r="HX1" t="e">
        <f>AND(Sheet1!G29,"AAAAABeUnuc=")</f>
        <v>#VALUE!</v>
      </c>
      <c r="HY1">
        <f>IF(Sheet1!30:30,"AAAAABeUnug=",0)</f>
        <v>0</v>
      </c>
      <c r="HZ1" t="e">
        <f>AND(Sheet1!A30,"AAAAABeUnuk=")</f>
        <v>#VALUE!</v>
      </c>
      <c r="IA1" t="e">
        <f>AND(Sheet1!B30,"AAAAABeUnuo=")</f>
        <v>#VALUE!</v>
      </c>
      <c r="IB1" t="e">
        <f>AND(Sheet1!C30,"AAAAABeUnus=")</f>
        <v>#VALUE!</v>
      </c>
      <c r="IC1" t="e">
        <f>AND(Sheet1!D30,"AAAAABeUnuw=")</f>
        <v>#VALUE!</v>
      </c>
      <c r="ID1" t="e">
        <f>AND(Sheet1!E30,"AAAAABeUnu0=")</f>
        <v>#VALUE!</v>
      </c>
      <c r="IE1" t="e">
        <f>AND(Sheet1!F30,"AAAAABeUnu4=")</f>
        <v>#VALUE!</v>
      </c>
      <c r="IF1" t="e">
        <f>AND(Sheet1!G30,"AAAAABeUnu8=")</f>
        <v>#VALUE!</v>
      </c>
      <c r="IG1">
        <f>IF(Sheet1!31:31,"AAAAABeUnvA=",0)</f>
        <v>0</v>
      </c>
      <c r="IH1" t="e">
        <f>AND(Sheet1!A31,"AAAAABeUnvE=")</f>
        <v>#VALUE!</v>
      </c>
      <c r="II1" t="e">
        <f>AND(Sheet1!B31,"AAAAABeUnvI=")</f>
        <v>#VALUE!</v>
      </c>
      <c r="IJ1" t="e">
        <f>AND(Sheet1!C31,"AAAAABeUnvM=")</f>
        <v>#VALUE!</v>
      </c>
      <c r="IK1" t="e">
        <f>AND(Sheet1!D31,"AAAAABeUnvQ=")</f>
        <v>#VALUE!</v>
      </c>
      <c r="IL1" t="e">
        <f>AND(Sheet1!E31,"AAAAABeUnvU=")</f>
        <v>#VALUE!</v>
      </c>
      <c r="IM1" t="e">
        <f>AND(Sheet1!F31,"AAAAABeUnvY=")</f>
        <v>#VALUE!</v>
      </c>
      <c r="IN1" t="e">
        <f>AND(Sheet1!G31,"AAAAABeUnvc=")</f>
        <v>#VALUE!</v>
      </c>
      <c r="IO1">
        <f>IF(Sheet1!32:32,"AAAAABeUnvg=",0)</f>
        <v>0</v>
      </c>
      <c r="IP1" t="e">
        <f>AND(Sheet1!A32,"AAAAABeUnvk=")</f>
        <v>#VALUE!</v>
      </c>
      <c r="IQ1" t="e">
        <f>AND(Sheet1!B32,"AAAAABeUnvo=")</f>
        <v>#VALUE!</v>
      </c>
      <c r="IR1" t="e">
        <f>AND(Sheet1!C32,"AAAAABeUnvs=")</f>
        <v>#VALUE!</v>
      </c>
      <c r="IS1" t="e">
        <f>AND(Sheet1!D32,"AAAAABeUnvw=")</f>
        <v>#VALUE!</v>
      </c>
      <c r="IT1" t="e">
        <f>AND(Sheet1!E32,"AAAAABeUnv0=")</f>
        <v>#VALUE!</v>
      </c>
      <c r="IU1" t="e">
        <f>AND(Sheet1!F32,"AAAAABeUnv4=")</f>
        <v>#VALUE!</v>
      </c>
      <c r="IV1" t="e">
        <f>AND(Sheet1!G32,"AAAAABeUnv8=")</f>
        <v>#VALUE!</v>
      </c>
    </row>
    <row r="2" spans="1:256">
      <c r="A2" t="str">
        <f>IF(Sheet1!33:33,"AAAAACe/fwA=",0)</f>
        <v>AAAAACe/fwA=</v>
      </c>
      <c r="B2" t="e">
        <f>AND(Sheet1!A33,"AAAAACe/fwE=")</f>
        <v>#VALUE!</v>
      </c>
      <c r="C2" t="e">
        <f>AND(Sheet1!B33,"AAAAACe/fwI=")</f>
        <v>#VALUE!</v>
      </c>
      <c r="D2" t="e">
        <f>AND(Sheet1!C33,"AAAAACe/fwM=")</f>
        <v>#VALUE!</v>
      </c>
      <c r="E2" t="e">
        <f>AND(Sheet1!D33,"AAAAACe/fwQ=")</f>
        <v>#VALUE!</v>
      </c>
      <c r="F2" t="e">
        <f>AND(Sheet1!E33,"AAAAACe/fwU=")</f>
        <v>#VALUE!</v>
      </c>
      <c r="G2" t="e">
        <f>AND(Sheet1!F33,"AAAAACe/fwY=")</f>
        <v>#VALUE!</v>
      </c>
      <c r="H2" t="e">
        <f>AND(Sheet1!G33,"AAAAACe/fwc=")</f>
        <v>#VALUE!</v>
      </c>
      <c r="I2">
        <f>IF(Sheet1!34:34,"AAAAACe/fwg=",0)</f>
        <v>0</v>
      </c>
      <c r="J2" t="e">
        <f>AND(Sheet1!A34,"AAAAACe/fwk=")</f>
        <v>#VALUE!</v>
      </c>
      <c r="K2" t="e">
        <f>AND(Sheet1!B34,"AAAAACe/fwo=")</f>
        <v>#VALUE!</v>
      </c>
      <c r="L2" t="e">
        <f>AND(Sheet1!C34,"AAAAACe/fws=")</f>
        <v>#VALUE!</v>
      </c>
      <c r="M2" t="e">
        <f>AND(Sheet1!D34,"AAAAACe/fww=")</f>
        <v>#VALUE!</v>
      </c>
      <c r="N2" t="e">
        <f>AND(Sheet1!E34,"AAAAACe/fw0=")</f>
        <v>#VALUE!</v>
      </c>
      <c r="O2" t="e">
        <f>AND(Sheet1!F34,"AAAAACe/fw4=")</f>
        <v>#VALUE!</v>
      </c>
      <c r="P2" t="e">
        <f>AND(Sheet1!G34,"AAAAACe/fw8=")</f>
        <v>#VALUE!</v>
      </c>
      <c r="Q2">
        <f>IF(Sheet1!35:35,"AAAAACe/fxA=",0)</f>
        <v>0</v>
      </c>
      <c r="R2" t="e">
        <f>AND(Sheet1!A35,"AAAAACe/fxE=")</f>
        <v>#VALUE!</v>
      </c>
      <c r="S2" t="e">
        <f>AND(Sheet1!B35,"AAAAACe/fxI=")</f>
        <v>#VALUE!</v>
      </c>
      <c r="T2" t="e">
        <f>AND(Sheet1!C35,"AAAAACe/fxM=")</f>
        <v>#VALUE!</v>
      </c>
      <c r="U2" t="e">
        <f>AND(Sheet1!D35,"AAAAACe/fxQ=")</f>
        <v>#VALUE!</v>
      </c>
      <c r="V2" t="e">
        <f>AND(Sheet1!E35,"AAAAACe/fxU=")</f>
        <v>#VALUE!</v>
      </c>
      <c r="W2" t="e">
        <f>AND(Sheet1!F35,"AAAAACe/fxY=")</f>
        <v>#VALUE!</v>
      </c>
      <c r="X2" t="e">
        <f>AND(Sheet1!G35,"AAAAACe/fxc=")</f>
        <v>#VALUE!</v>
      </c>
      <c r="Y2">
        <f>IF(Sheet1!36:36,"AAAAACe/fxg=",0)</f>
        <v>0</v>
      </c>
      <c r="Z2" t="e">
        <f>AND(Sheet1!A36,"AAAAACe/fxk=")</f>
        <v>#VALUE!</v>
      </c>
      <c r="AA2" t="e">
        <f>AND(Sheet1!B36,"AAAAACe/fxo=")</f>
        <v>#VALUE!</v>
      </c>
      <c r="AB2" t="e">
        <f>AND(Sheet1!C36,"AAAAACe/fxs=")</f>
        <v>#VALUE!</v>
      </c>
      <c r="AC2" t="e">
        <f>AND(Sheet1!D36,"AAAAACe/fxw=")</f>
        <v>#VALUE!</v>
      </c>
      <c r="AD2" t="e">
        <f>AND(Sheet1!E36,"AAAAACe/fx0=")</f>
        <v>#VALUE!</v>
      </c>
      <c r="AE2" t="e">
        <f>AND(Sheet1!F36,"AAAAACe/fx4=")</f>
        <v>#VALUE!</v>
      </c>
      <c r="AF2" t="e">
        <f>AND(Sheet1!G36,"AAAAACe/fx8=")</f>
        <v>#VALUE!</v>
      </c>
      <c r="AG2">
        <f>IF(Sheet1!37:37,"AAAAACe/fyA=",0)</f>
        <v>0</v>
      </c>
      <c r="AH2" t="e">
        <f>AND(Sheet1!A37,"AAAAACe/fyE=")</f>
        <v>#VALUE!</v>
      </c>
      <c r="AI2" t="e">
        <f>AND(Sheet1!B37,"AAAAACe/fyI=")</f>
        <v>#VALUE!</v>
      </c>
      <c r="AJ2" t="e">
        <f>AND(Sheet1!C37,"AAAAACe/fyM=")</f>
        <v>#VALUE!</v>
      </c>
      <c r="AK2" t="e">
        <f>AND(Sheet1!D37,"AAAAACe/fyQ=")</f>
        <v>#VALUE!</v>
      </c>
      <c r="AL2" t="e">
        <f>AND(Sheet1!E37,"AAAAACe/fyU=")</f>
        <v>#VALUE!</v>
      </c>
      <c r="AM2" t="e">
        <f>AND(Sheet1!F37,"AAAAACe/fyY=")</f>
        <v>#VALUE!</v>
      </c>
      <c r="AN2" t="e">
        <f>AND(Sheet1!G37,"AAAAACe/fyc=")</f>
        <v>#VALUE!</v>
      </c>
      <c r="AO2">
        <f>IF(Sheet1!38:38,"AAAAACe/fyg=",0)</f>
        <v>0</v>
      </c>
      <c r="AP2" t="e">
        <f>AND(Sheet1!A38,"AAAAACe/fyk=")</f>
        <v>#VALUE!</v>
      </c>
      <c r="AQ2" t="e">
        <f>AND(Sheet1!B38,"AAAAACe/fyo=")</f>
        <v>#VALUE!</v>
      </c>
      <c r="AR2" t="e">
        <f>AND(Sheet1!C38,"AAAAACe/fys=")</f>
        <v>#VALUE!</v>
      </c>
      <c r="AS2" t="e">
        <f>AND(Sheet1!D38,"AAAAACe/fyw=")</f>
        <v>#VALUE!</v>
      </c>
      <c r="AT2" t="e">
        <f>AND(Sheet1!E38,"AAAAACe/fy0=")</f>
        <v>#VALUE!</v>
      </c>
      <c r="AU2" t="e">
        <f>AND(Sheet1!F38,"AAAAACe/fy4=")</f>
        <v>#VALUE!</v>
      </c>
      <c r="AV2" t="e">
        <f>AND(Sheet1!G38,"AAAAACe/fy8=")</f>
        <v>#VALUE!</v>
      </c>
      <c r="AW2">
        <f>IF(Sheet1!39:39,"AAAAACe/fzA=",0)</f>
        <v>0</v>
      </c>
      <c r="AX2" t="e">
        <f>AND(Sheet1!A39,"AAAAACe/fzE=")</f>
        <v>#VALUE!</v>
      </c>
      <c r="AY2" t="e">
        <f>AND(Sheet1!B39,"AAAAACe/fzI=")</f>
        <v>#VALUE!</v>
      </c>
      <c r="AZ2" t="e">
        <f>AND(Sheet1!C39,"AAAAACe/fzM=")</f>
        <v>#VALUE!</v>
      </c>
      <c r="BA2" t="e">
        <f>AND(Sheet1!D39,"AAAAACe/fzQ=")</f>
        <v>#VALUE!</v>
      </c>
      <c r="BB2" t="e">
        <f>AND(Sheet1!E39,"AAAAACe/fzU=")</f>
        <v>#VALUE!</v>
      </c>
      <c r="BC2" t="e">
        <f>AND(Sheet1!F39,"AAAAACe/fzY=")</f>
        <v>#VALUE!</v>
      </c>
      <c r="BD2" t="e">
        <f>AND(Sheet1!G39,"AAAAACe/fzc=")</f>
        <v>#VALUE!</v>
      </c>
      <c r="BE2">
        <f>IF(Sheet1!40:40,"AAAAACe/fzg=",0)</f>
        <v>0</v>
      </c>
      <c r="BF2" t="e">
        <f>AND(Sheet1!A40,"AAAAACe/fzk=")</f>
        <v>#VALUE!</v>
      </c>
      <c r="BG2" t="e">
        <f>AND(Sheet1!B40,"AAAAACe/fzo=")</f>
        <v>#VALUE!</v>
      </c>
      <c r="BH2" t="e">
        <f>AND(Sheet1!C40,"AAAAACe/fzs=")</f>
        <v>#VALUE!</v>
      </c>
      <c r="BI2" t="e">
        <f>AND(Sheet1!D40,"AAAAACe/fzw=")</f>
        <v>#VALUE!</v>
      </c>
      <c r="BJ2" t="e">
        <f>AND(Sheet1!E40,"AAAAACe/fz0=")</f>
        <v>#VALUE!</v>
      </c>
      <c r="BK2" t="e">
        <f>AND(Sheet1!F40,"AAAAACe/fz4=")</f>
        <v>#VALUE!</v>
      </c>
      <c r="BL2" t="e">
        <f>AND(Sheet1!G40,"AAAAACe/fz8=")</f>
        <v>#VALUE!</v>
      </c>
      <c r="BM2">
        <f>IF(Sheet1!41:41,"AAAAACe/f0A=",0)</f>
        <v>0</v>
      </c>
      <c r="BN2" t="e">
        <f>AND(Sheet1!A41,"AAAAACe/f0E=")</f>
        <v>#VALUE!</v>
      </c>
      <c r="BO2" t="e">
        <f>AND(Sheet1!B41,"AAAAACe/f0I=")</f>
        <v>#VALUE!</v>
      </c>
      <c r="BP2" t="e">
        <f>AND(Sheet1!C41,"AAAAACe/f0M=")</f>
        <v>#VALUE!</v>
      </c>
      <c r="BQ2" t="e">
        <f>AND(Sheet1!D41,"AAAAACe/f0Q=")</f>
        <v>#VALUE!</v>
      </c>
      <c r="BR2" t="e">
        <f>AND(Sheet1!E41,"AAAAACe/f0U=")</f>
        <v>#VALUE!</v>
      </c>
      <c r="BS2" t="e">
        <f>AND(Sheet1!F41,"AAAAACe/f0Y=")</f>
        <v>#VALUE!</v>
      </c>
      <c r="BT2" t="e">
        <f>AND(Sheet1!G41,"AAAAACe/f0c=")</f>
        <v>#VALUE!</v>
      </c>
      <c r="BU2">
        <f>IF(Sheet1!42:42,"AAAAACe/f0g=",0)</f>
        <v>0</v>
      </c>
      <c r="BV2" t="e">
        <f>AND(Sheet1!A42,"AAAAACe/f0k=")</f>
        <v>#VALUE!</v>
      </c>
      <c r="BW2" t="e">
        <f>AND(Sheet1!B42,"AAAAACe/f0o=")</f>
        <v>#VALUE!</v>
      </c>
      <c r="BX2" t="e">
        <f>AND(Sheet1!C42,"AAAAACe/f0s=")</f>
        <v>#VALUE!</v>
      </c>
      <c r="BY2" t="e">
        <f>AND(Sheet1!D42,"AAAAACe/f0w=")</f>
        <v>#VALUE!</v>
      </c>
      <c r="BZ2" t="e">
        <f>AND(Sheet1!E42,"AAAAACe/f00=")</f>
        <v>#VALUE!</v>
      </c>
      <c r="CA2" t="e">
        <f>AND(Sheet1!F42,"AAAAACe/f04=")</f>
        <v>#VALUE!</v>
      </c>
      <c r="CB2" t="e">
        <f>AND(Sheet1!G42,"AAAAACe/f08=")</f>
        <v>#VALUE!</v>
      </c>
      <c r="CC2">
        <f>IF(Sheet1!43:43,"AAAAACe/f1A=",0)</f>
        <v>0</v>
      </c>
      <c r="CD2" t="e">
        <f>AND(Sheet1!A43,"AAAAACe/f1E=")</f>
        <v>#VALUE!</v>
      </c>
      <c r="CE2" t="e">
        <f>AND(Sheet1!B43,"AAAAACe/f1I=")</f>
        <v>#VALUE!</v>
      </c>
      <c r="CF2" t="e">
        <f>AND(Sheet1!C43,"AAAAACe/f1M=")</f>
        <v>#VALUE!</v>
      </c>
      <c r="CG2" t="e">
        <f>AND(Sheet1!D43,"AAAAACe/f1Q=")</f>
        <v>#VALUE!</v>
      </c>
      <c r="CH2" t="e">
        <f>AND(Sheet1!E43,"AAAAACe/f1U=")</f>
        <v>#VALUE!</v>
      </c>
      <c r="CI2" t="e">
        <f>AND(Sheet1!F43,"AAAAACe/f1Y=")</f>
        <v>#VALUE!</v>
      </c>
      <c r="CJ2" t="e">
        <f>AND(Sheet1!G43,"AAAAACe/f1c=")</f>
        <v>#VALUE!</v>
      </c>
      <c r="CK2">
        <f>IF(Sheet1!44:44,"AAAAACe/f1g=",0)</f>
        <v>0</v>
      </c>
      <c r="CL2" t="e">
        <f>AND(Sheet1!A44,"AAAAACe/f1k=")</f>
        <v>#VALUE!</v>
      </c>
      <c r="CM2" t="e">
        <f>AND(Sheet1!B44,"AAAAACe/f1o=")</f>
        <v>#VALUE!</v>
      </c>
      <c r="CN2" t="e">
        <f>AND(Sheet1!C44,"AAAAACe/f1s=")</f>
        <v>#VALUE!</v>
      </c>
      <c r="CO2" t="e">
        <f>AND(Sheet1!D44,"AAAAACe/f1w=")</f>
        <v>#VALUE!</v>
      </c>
      <c r="CP2" t="e">
        <f>AND(Sheet1!E44,"AAAAACe/f10=")</f>
        <v>#VALUE!</v>
      </c>
      <c r="CQ2" t="e">
        <f>AND(Sheet1!F44,"AAAAACe/f14=")</f>
        <v>#VALUE!</v>
      </c>
      <c r="CR2" t="e">
        <f>AND(Sheet1!G44,"AAAAACe/f18=")</f>
        <v>#VALUE!</v>
      </c>
      <c r="CS2">
        <f>IF(Sheet1!45:45,"AAAAACe/f2A=",0)</f>
        <v>0</v>
      </c>
      <c r="CT2" t="e">
        <f>AND(Sheet1!A45,"AAAAACe/f2E=")</f>
        <v>#VALUE!</v>
      </c>
      <c r="CU2" t="e">
        <f>AND(Sheet1!B45,"AAAAACe/f2I=")</f>
        <v>#VALUE!</v>
      </c>
      <c r="CV2" t="e">
        <f>AND(Sheet1!C45,"AAAAACe/f2M=")</f>
        <v>#VALUE!</v>
      </c>
      <c r="CW2" t="e">
        <f>AND(Sheet1!D45,"AAAAACe/f2Q=")</f>
        <v>#VALUE!</v>
      </c>
      <c r="CX2" t="e">
        <f>AND(Sheet1!E45,"AAAAACe/f2U=")</f>
        <v>#VALUE!</v>
      </c>
      <c r="CY2" t="e">
        <f>AND(Sheet1!F45,"AAAAACe/f2Y=")</f>
        <v>#VALUE!</v>
      </c>
      <c r="CZ2" t="e">
        <f>AND(Sheet1!G45,"AAAAACe/f2c=")</f>
        <v>#VALUE!</v>
      </c>
      <c r="DA2">
        <f>IF(Sheet1!46:46,"AAAAACe/f2g=",0)</f>
        <v>0</v>
      </c>
      <c r="DB2" t="e">
        <f>AND(Sheet1!A46,"AAAAACe/f2k=")</f>
        <v>#VALUE!</v>
      </c>
      <c r="DC2" t="e">
        <f>AND(Sheet1!B46,"AAAAACe/f2o=")</f>
        <v>#VALUE!</v>
      </c>
      <c r="DD2" t="e">
        <f>AND(Sheet1!C46,"AAAAACe/f2s=")</f>
        <v>#VALUE!</v>
      </c>
      <c r="DE2" t="e">
        <f>AND(Sheet1!D46,"AAAAACe/f2w=")</f>
        <v>#VALUE!</v>
      </c>
      <c r="DF2" t="e">
        <f>AND(Sheet1!E46,"AAAAACe/f20=")</f>
        <v>#VALUE!</v>
      </c>
      <c r="DG2" t="e">
        <f>AND(Sheet1!F46,"AAAAACe/f24=")</f>
        <v>#VALUE!</v>
      </c>
      <c r="DH2" t="e">
        <f>AND(Sheet1!G46,"AAAAACe/f28=")</f>
        <v>#VALUE!</v>
      </c>
      <c r="DI2">
        <f>IF(Sheet1!47:47,"AAAAACe/f3A=",0)</f>
        <v>0</v>
      </c>
      <c r="DJ2" t="e">
        <f>AND(Sheet1!A47,"AAAAACe/f3E=")</f>
        <v>#VALUE!</v>
      </c>
      <c r="DK2" t="e">
        <f>AND(Sheet1!B47,"AAAAACe/f3I=")</f>
        <v>#VALUE!</v>
      </c>
      <c r="DL2" t="e">
        <f>AND(Sheet1!C47,"AAAAACe/f3M=")</f>
        <v>#VALUE!</v>
      </c>
      <c r="DM2" t="e">
        <f>AND(Sheet1!D47,"AAAAACe/f3Q=")</f>
        <v>#VALUE!</v>
      </c>
      <c r="DN2" t="e">
        <f>AND(Sheet1!E47,"AAAAACe/f3U=")</f>
        <v>#VALUE!</v>
      </c>
      <c r="DO2" t="e">
        <f>AND(Sheet1!F47,"AAAAACe/f3Y=")</f>
        <v>#VALUE!</v>
      </c>
      <c r="DP2" t="e">
        <f>AND(Sheet1!G47,"AAAAACe/f3c=")</f>
        <v>#VALUE!</v>
      </c>
      <c r="DQ2">
        <f>IF(Sheet1!48:48,"AAAAACe/f3g=",0)</f>
        <v>0</v>
      </c>
      <c r="DR2" t="e">
        <f>AND(Sheet1!A48,"AAAAACe/f3k=")</f>
        <v>#VALUE!</v>
      </c>
      <c r="DS2" t="e">
        <f>AND(Sheet1!B48,"AAAAACe/f3o=")</f>
        <v>#VALUE!</v>
      </c>
      <c r="DT2" t="e">
        <f>AND(Sheet1!C48,"AAAAACe/f3s=")</f>
        <v>#VALUE!</v>
      </c>
      <c r="DU2" t="e">
        <f>AND(Sheet1!D48,"AAAAACe/f3w=")</f>
        <v>#VALUE!</v>
      </c>
      <c r="DV2" t="e">
        <f>AND(Sheet1!E48,"AAAAACe/f30=")</f>
        <v>#VALUE!</v>
      </c>
      <c r="DW2" t="e">
        <f>AND(Sheet1!F48,"AAAAACe/f34=")</f>
        <v>#VALUE!</v>
      </c>
      <c r="DX2" t="e">
        <f>AND(Sheet1!G48,"AAAAACe/f38=")</f>
        <v>#VALUE!</v>
      </c>
      <c r="DY2">
        <f>IF(Sheet1!49:49,"AAAAACe/f4A=",0)</f>
        <v>0</v>
      </c>
      <c r="DZ2" t="e">
        <f>AND(Sheet1!A49,"AAAAACe/f4E=")</f>
        <v>#VALUE!</v>
      </c>
      <c r="EA2" t="e">
        <f>AND(Sheet1!B49,"AAAAACe/f4I=")</f>
        <v>#VALUE!</v>
      </c>
      <c r="EB2" t="e">
        <f>AND(Sheet1!C49,"AAAAACe/f4M=")</f>
        <v>#VALUE!</v>
      </c>
      <c r="EC2" t="e">
        <f>AND(Sheet1!D49,"AAAAACe/f4Q=")</f>
        <v>#VALUE!</v>
      </c>
      <c r="ED2" t="e">
        <f>AND(Sheet1!E49,"AAAAACe/f4U=")</f>
        <v>#VALUE!</v>
      </c>
      <c r="EE2" t="e">
        <f>AND(Sheet1!F49,"AAAAACe/f4Y=")</f>
        <v>#VALUE!</v>
      </c>
      <c r="EF2" t="e">
        <f>AND(Sheet1!G49,"AAAAACe/f4c=")</f>
        <v>#VALUE!</v>
      </c>
      <c r="EG2">
        <f>IF(Sheet1!50:50,"AAAAACe/f4g=",0)</f>
        <v>0</v>
      </c>
      <c r="EH2" t="e">
        <f>AND(Sheet1!A50,"AAAAACe/f4k=")</f>
        <v>#VALUE!</v>
      </c>
      <c r="EI2" t="e">
        <f>AND(Sheet1!B50,"AAAAACe/f4o=")</f>
        <v>#VALUE!</v>
      </c>
      <c r="EJ2" t="e">
        <f>AND(Sheet1!C50,"AAAAACe/f4s=")</f>
        <v>#VALUE!</v>
      </c>
      <c r="EK2" t="e">
        <f>AND(Sheet1!D50,"AAAAACe/f4w=")</f>
        <v>#VALUE!</v>
      </c>
      <c r="EL2" t="e">
        <f>AND(Sheet1!E50,"AAAAACe/f40=")</f>
        <v>#VALUE!</v>
      </c>
      <c r="EM2" t="e">
        <f>AND(Sheet1!F50,"AAAAACe/f44=")</f>
        <v>#VALUE!</v>
      </c>
      <c r="EN2" t="e">
        <f>AND(Sheet1!G50,"AAAAACe/f48=")</f>
        <v>#VALUE!</v>
      </c>
      <c r="EO2">
        <f>IF(Sheet1!51:51,"AAAAACe/f5A=",0)</f>
        <v>0</v>
      </c>
      <c r="EP2" t="e">
        <f>AND(Sheet1!A51,"AAAAACe/f5E=")</f>
        <v>#VALUE!</v>
      </c>
      <c r="EQ2" t="e">
        <f>AND(Sheet1!B51,"AAAAACe/f5I=")</f>
        <v>#VALUE!</v>
      </c>
      <c r="ER2" t="e">
        <f>AND(Sheet1!C51,"AAAAACe/f5M=")</f>
        <v>#VALUE!</v>
      </c>
      <c r="ES2" t="e">
        <f>AND(Sheet1!D51,"AAAAACe/f5Q=")</f>
        <v>#VALUE!</v>
      </c>
      <c r="ET2" t="e">
        <f>AND(Sheet1!E51,"AAAAACe/f5U=")</f>
        <v>#VALUE!</v>
      </c>
      <c r="EU2" t="e">
        <f>AND(Sheet1!F51,"AAAAACe/f5Y=")</f>
        <v>#VALUE!</v>
      </c>
      <c r="EV2" t="e">
        <f>AND(Sheet1!G51,"AAAAACe/f5c=")</f>
        <v>#VALUE!</v>
      </c>
      <c r="EW2">
        <f>IF(Sheet1!52:52,"AAAAACe/f5g=",0)</f>
        <v>0</v>
      </c>
      <c r="EX2" t="e">
        <f>AND(Sheet1!A52,"AAAAACe/f5k=")</f>
        <v>#VALUE!</v>
      </c>
      <c r="EY2" t="e">
        <f>AND(Sheet1!B52,"AAAAACe/f5o=")</f>
        <v>#VALUE!</v>
      </c>
      <c r="EZ2" t="e">
        <f>AND(Sheet1!C52,"AAAAACe/f5s=")</f>
        <v>#VALUE!</v>
      </c>
      <c r="FA2" t="e">
        <f>AND(Sheet1!D52,"AAAAACe/f5w=")</f>
        <v>#VALUE!</v>
      </c>
      <c r="FB2" t="e">
        <f>AND(Sheet1!E52,"AAAAACe/f50=")</f>
        <v>#VALUE!</v>
      </c>
      <c r="FC2" t="e">
        <f>AND(Sheet1!F52,"AAAAACe/f54=")</f>
        <v>#VALUE!</v>
      </c>
      <c r="FD2" t="e">
        <f>AND(Sheet1!G52,"AAAAACe/f58=")</f>
        <v>#VALUE!</v>
      </c>
      <c r="FE2">
        <f>IF(Sheet1!53:53,"AAAAACe/f6A=",0)</f>
        <v>0</v>
      </c>
      <c r="FF2" t="e">
        <f>AND(Sheet1!A53,"AAAAACe/f6E=")</f>
        <v>#VALUE!</v>
      </c>
      <c r="FG2" t="e">
        <f>AND(Sheet1!B53,"AAAAACe/f6I=")</f>
        <v>#VALUE!</v>
      </c>
      <c r="FH2" t="e">
        <f>AND(Sheet1!C53,"AAAAACe/f6M=")</f>
        <v>#VALUE!</v>
      </c>
      <c r="FI2" t="e">
        <f>AND(Sheet1!D53,"AAAAACe/f6Q=")</f>
        <v>#VALUE!</v>
      </c>
      <c r="FJ2" t="e">
        <f>AND(Sheet1!E53,"AAAAACe/f6U=")</f>
        <v>#VALUE!</v>
      </c>
      <c r="FK2" t="e">
        <f>AND(Sheet1!F53,"AAAAACe/f6Y=")</f>
        <v>#VALUE!</v>
      </c>
      <c r="FL2" t="e">
        <f>AND(Sheet1!G53,"AAAAACe/f6c=")</f>
        <v>#VALUE!</v>
      </c>
      <c r="FM2">
        <f>IF(Sheet1!54:54,"AAAAACe/f6g=",0)</f>
        <v>0</v>
      </c>
      <c r="FN2" t="e">
        <f>AND(Sheet1!A54,"AAAAACe/f6k=")</f>
        <v>#VALUE!</v>
      </c>
      <c r="FO2" t="e">
        <f>AND(Sheet1!B54,"AAAAACe/f6o=")</f>
        <v>#VALUE!</v>
      </c>
      <c r="FP2" t="e">
        <f>AND(Sheet1!C54,"AAAAACe/f6s=")</f>
        <v>#VALUE!</v>
      </c>
      <c r="FQ2" t="e">
        <f>AND(Sheet1!D54,"AAAAACe/f6w=")</f>
        <v>#VALUE!</v>
      </c>
      <c r="FR2" t="e">
        <f>AND(Sheet1!E54,"AAAAACe/f60=")</f>
        <v>#VALUE!</v>
      </c>
      <c r="FS2" t="e">
        <f>AND(Sheet1!F54,"AAAAACe/f64=")</f>
        <v>#VALUE!</v>
      </c>
      <c r="FT2" t="e">
        <f>AND(Sheet1!G54,"AAAAACe/f68=")</f>
        <v>#VALUE!</v>
      </c>
      <c r="FU2">
        <f>IF(Sheet1!55:55,"AAAAACe/f7A=",0)</f>
        <v>0</v>
      </c>
      <c r="FV2" t="e">
        <f>AND(Sheet1!A55,"AAAAACe/f7E=")</f>
        <v>#VALUE!</v>
      </c>
      <c r="FW2" t="e">
        <f>AND(Sheet1!B55,"AAAAACe/f7I=")</f>
        <v>#VALUE!</v>
      </c>
      <c r="FX2" t="e">
        <f>AND(Sheet1!C55,"AAAAACe/f7M=")</f>
        <v>#VALUE!</v>
      </c>
      <c r="FY2" t="e">
        <f>AND(Sheet1!D55,"AAAAACe/f7Q=")</f>
        <v>#VALUE!</v>
      </c>
      <c r="FZ2" t="e">
        <f>AND(Sheet1!E55,"AAAAACe/f7U=")</f>
        <v>#VALUE!</v>
      </c>
      <c r="GA2" t="e">
        <f>AND(Sheet1!F55,"AAAAACe/f7Y=")</f>
        <v>#VALUE!</v>
      </c>
      <c r="GB2" t="e">
        <f>AND(Sheet1!G55,"AAAAACe/f7c=")</f>
        <v>#VALUE!</v>
      </c>
      <c r="GC2">
        <f>IF(Sheet1!56:56,"AAAAACe/f7g=",0)</f>
        <v>0</v>
      </c>
      <c r="GD2" t="e">
        <f>AND(Sheet1!A56,"AAAAACe/f7k=")</f>
        <v>#VALUE!</v>
      </c>
      <c r="GE2" t="e">
        <f>AND(Sheet1!B56,"AAAAACe/f7o=")</f>
        <v>#VALUE!</v>
      </c>
      <c r="GF2" t="e">
        <f>AND(Sheet1!C56,"AAAAACe/f7s=")</f>
        <v>#VALUE!</v>
      </c>
      <c r="GG2" t="e">
        <f>AND(Sheet1!D56,"AAAAACe/f7w=")</f>
        <v>#VALUE!</v>
      </c>
      <c r="GH2" t="e">
        <f>AND(Sheet1!E56,"AAAAACe/f70=")</f>
        <v>#VALUE!</v>
      </c>
      <c r="GI2" t="e">
        <f>AND(Sheet1!F56,"AAAAACe/f74=")</f>
        <v>#VALUE!</v>
      </c>
      <c r="GJ2" t="e">
        <f>AND(Sheet1!G56,"AAAAACe/f78=")</f>
        <v>#VALUE!</v>
      </c>
      <c r="GK2">
        <f>IF(Sheet1!57:57,"AAAAACe/f8A=",0)</f>
        <v>0</v>
      </c>
      <c r="GL2" t="e">
        <f>AND(Sheet1!A57,"AAAAACe/f8E=")</f>
        <v>#VALUE!</v>
      </c>
      <c r="GM2" t="e">
        <f>AND(Sheet1!B57,"AAAAACe/f8I=")</f>
        <v>#VALUE!</v>
      </c>
      <c r="GN2" t="e">
        <f>AND(Sheet1!C57,"AAAAACe/f8M=")</f>
        <v>#VALUE!</v>
      </c>
      <c r="GO2" t="e">
        <f>AND(Sheet1!D57,"AAAAACe/f8Q=")</f>
        <v>#VALUE!</v>
      </c>
      <c r="GP2" t="e">
        <f>AND(Sheet1!E57,"AAAAACe/f8U=")</f>
        <v>#VALUE!</v>
      </c>
      <c r="GQ2" t="e">
        <f>AND(Sheet1!F57,"AAAAACe/f8Y=")</f>
        <v>#VALUE!</v>
      </c>
      <c r="GR2" t="e">
        <f>AND(Sheet1!G57,"AAAAACe/f8c=")</f>
        <v>#VALUE!</v>
      </c>
      <c r="GS2">
        <f>IF(Sheet1!58:58,"AAAAACe/f8g=",0)</f>
        <v>0</v>
      </c>
      <c r="GT2" t="e">
        <f>AND(Sheet1!A58,"AAAAACe/f8k=")</f>
        <v>#VALUE!</v>
      </c>
      <c r="GU2" t="e">
        <f>AND(Sheet1!B58,"AAAAACe/f8o=")</f>
        <v>#VALUE!</v>
      </c>
      <c r="GV2" t="e">
        <f>AND(Sheet1!C58,"AAAAACe/f8s=")</f>
        <v>#VALUE!</v>
      </c>
      <c r="GW2" t="e">
        <f>AND(Sheet1!D58,"AAAAACe/f8w=")</f>
        <v>#VALUE!</v>
      </c>
      <c r="GX2" t="e">
        <f>AND(Sheet1!E58,"AAAAACe/f80=")</f>
        <v>#VALUE!</v>
      </c>
      <c r="GY2" t="e">
        <f>AND(Sheet1!F58,"AAAAACe/f84=")</f>
        <v>#VALUE!</v>
      </c>
      <c r="GZ2" t="e">
        <f>AND(Sheet1!G58,"AAAAACe/f88=")</f>
        <v>#VALUE!</v>
      </c>
      <c r="HA2">
        <f>IF(Sheet1!59:59,"AAAAACe/f9A=",0)</f>
        <v>0</v>
      </c>
      <c r="HB2" t="e">
        <f>AND(Sheet1!A59,"AAAAACe/f9E=")</f>
        <v>#VALUE!</v>
      </c>
      <c r="HC2" t="e">
        <f>AND(Sheet1!B59,"AAAAACe/f9I=")</f>
        <v>#VALUE!</v>
      </c>
      <c r="HD2" t="e">
        <f>AND(Sheet1!C59,"AAAAACe/f9M=")</f>
        <v>#VALUE!</v>
      </c>
      <c r="HE2" t="e">
        <f>AND(Sheet1!D59,"AAAAACe/f9Q=")</f>
        <v>#VALUE!</v>
      </c>
      <c r="HF2" t="e">
        <f>AND(Sheet1!E59,"AAAAACe/f9U=")</f>
        <v>#VALUE!</v>
      </c>
      <c r="HG2" t="e">
        <f>AND(Sheet1!F59,"AAAAACe/f9Y=")</f>
        <v>#VALUE!</v>
      </c>
      <c r="HH2" t="e">
        <f>AND(Sheet1!G59,"AAAAACe/f9c=")</f>
        <v>#VALUE!</v>
      </c>
      <c r="HI2">
        <f>IF(Sheet1!60:60,"AAAAACe/f9g=",0)</f>
        <v>0</v>
      </c>
      <c r="HJ2" t="e">
        <f>AND(Sheet1!A60,"AAAAACe/f9k=")</f>
        <v>#VALUE!</v>
      </c>
      <c r="HK2" t="e">
        <f>AND(Sheet1!B60,"AAAAACe/f9o=")</f>
        <v>#VALUE!</v>
      </c>
      <c r="HL2" t="e">
        <f>AND(Sheet1!C60,"AAAAACe/f9s=")</f>
        <v>#VALUE!</v>
      </c>
      <c r="HM2" t="e">
        <f>AND(Sheet1!D60,"AAAAACe/f9w=")</f>
        <v>#VALUE!</v>
      </c>
      <c r="HN2" t="e">
        <f>AND(Sheet1!E60,"AAAAACe/f90=")</f>
        <v>#VALUE!</v>
      </c>
      <c r="HO2" t="e">
        <f>AND(Sheet1!F60,"AAAAACe/f94=")</f>
        <v>#VALUE!</v>
      </c>
      <c r="HP2" t="e">
        <f>AND(Sheet1!G60,"AAAAACe/f98=")</f>
        <v>#VALUE!</v>
      </c>
      <c r="HQ2">
        <f>IF(Sheet1!61:61,"AAAAACe/f+A=",0)</f>
        <v>0</v>
      </c>
      <c r="HR2" t="e">
        <f>AND(Sheet1!A61,"AAAAACe/f+E=")</f>
        <v>#VALUE!</v>
      </c>
      <c r="HS2" t="e">
        <f>AND(Sheet1!B61,"AAAAACe/f+I=")</f>
        <v>#VALUE!</v>
      </c>
      <c r="HT2" t="e">
        <f>AND(Sheet1!C61,"AAAAACe/f+M=")</f>
        <v>#VALUE!</v>
      </c>
      <c r="HU2" t="e">
        <f>AND(Sheet1!D61,"AAAAACe/f+Q=")</f>
        <v>#VALUE!</v>
      </c>
      <c r="HV2" t="e">
        <f>AND(Sheet1!E61,"AAAAACe/f+U=")</f>
        <v>#VALUE!</v>
      </c>
      <c r="HW2" t="e">
        <f>AND(Sheet1!F61,"AAAAACe/f+Y=")</f>
        <v>#VALUE!</v>
      </c>
      <c r="HX2" t="e">
        <f>AND(Sheet1!G61,"AAAAACe/f+c=")</f>
        <v>#VALUE!</v>
      </c>
      <c r="HY2">
        <f>IF(Sheet1!62:62,"AAAAACe/f+g=",0)</f>
        <v>0</v>
      </c>
      <c r="HZ2" t="e">
        <f>AND(Sheet1!A62,"AAAAACe/f+k=")</f>
        <v>#VALUE!</v>
      </c>
      <c r="IA2" t="e">
        <f>AND(Sheet1!B62,"AAAAACe/f+o=")</f>
        <v>#VALUE!</v>
      </c>
      <c r="IB2" t="e">
        <f>AND(Sheet1!C62,"AAAAACe/f+s=")</f>
        <v>#VALUE!</v>
      </c>
      <c r="IC2" t="e">
        <f>AND(Sheet1!D62,"AAAAACe/f+w=")</f>
        <v>#VALUE!</v>
      </c>
      <c r="ID2" t="e">
        <f>AND(Sheet1!E62,"AAAAACe/f+0=")</f>
        <v>#VALUE!</v>
      </c>
      <c r="IE2" t="e">
        <f>AND(Sheet1!F62,"AAAAACe/f+4=")</f>
        <v>#VALUE!</v>
      </c>
      <c r="IF2" t="e">
        <f>AND(Sheet1!G62,"AAAAACe/f+8=")</f>
        <v>#VALUE!</v>
      </c>
      <c r="IG2">
        <f>IF(Sheet1!63:63,"AAAAACe/f/A=",0)</f>
        <v>0</v>
      </c>
      <c r="IH2" t="e">
        <f>AND(Sheet1!A63,"AAAAACe/f/E=")</f>
        <v>#VALUE!</v>
      </c>
      <c r="II2" t="e">
        <f>AND(Sheet1!B63,"AAAAACe/f/I=")</f>
        <v>#VALUE!</v>
      </c>
      <c r="IJ2" t="e">
        <f>AND(Sheet1!C63,"AAAAACe/f/M=")</f>
        <v>#VALUE!</v>
      </c>
      <c r="IK2" t="e">
        <f>AND(Sheet1!D63,"AAAAACe/f/Q=")</f>
        <v>#VALUE!</v>
      </c>
      <c r="IL2" t="e">
        <f>AND(Sheet1!E63,"AAAAACe/f/U=")</f>
        <v>#VALUE!</v>
      </c>
      <c r="IM2" t="e">
        <f>AND(Sheet1!F63,"AAAAACe/f/Y=")</f>
        <v>#VALUE!</v>
      </c>
      <c r="IN2" t="e">
        <f>AND(Sheet1!G63,"AAAAACe/f/c=")</f>
        <v>#VALUE!</v>
      </c>
      <c r="IO2">
        <f>IF(Sheet1!64:64,"AAAAACe/f/g=",0)</f>
        <v>0</v>
      </c>
      <c r="IP2" t="e">
        <f>AND(Sheet1!A64,"AAAAACe/f/k=")</f>
        <v>#VALUE!</v>
      </c>
      <c r="IQ2" t="e">
        <f>AND(Sheet1!B64,"AAAAACe/f/o=")</f>
        <v>#VALUE!</v>
      </c>
      <c r="IR2" t="e">
        <f>AND(Sheet1!C64,"AAAAACe/f/s=")</f>
        <v>#VALUE!</v>
      </c>
      <c r="IS2" t="e">
        <f>AND(Sheet1!D64,"AAAAACe/f/w=")</f>
        <v>#VALUE!</v>
      </c>
      <c r="IT2" t="e">
        <f>AND(Sheet1!E64,"AAAAACe/f/0=")</f>
        <v>#VALUE!</v>
      </c>
      <c r="IU2" t="e">
        <f>AND(Sheet1!F64,"AAAAACe/f/4=")</f>
        <v>#VALUE!</v>
      </c>
      <c r="IV2" t="e">
        <f>AND(Sheet1!G64,"AAAAACe/f/8=")</f>
        <v>#VALUE!</v>
      </c>
    </row>
    <row r="3" spans="1:256">
      <c r="A3" t="str">
        <f>IF(Sheet1!65:65,"AAAAAHxn5wA=",0)</f>
        <v>AAAAAHxn5wA=</v>
      </c>
      <c r="B3" t="e">
        <f>AND(Sheet1!A65,"AAAAAHxn5wE=")</f>
        <v>#VALUE!</v>
      </c>
      <c r="C3" t="e">
        <f>AND(Sheet1!B65,"AAAAAHxn5wI=")</f>
        <v>#VALUE!</v>
      </c>
      <c r="D3" t="e">
        <f>AND(Sheet1!C65,"AAAAAHxn5wM=")</f>
        <v>#VALUE!</v>
      </c>
      <c r="E3" t="e">
        <f>AND(Sheet1!D65,"AAAAAHxn5wQ=")</f>
        <v>#VALUE!</v>
      </c>
      <c r="F3" t="e">
        <f>AND(Sheet1!E65,"AAAAAHxn5wU=")</f>
        <v>#VALUE!</v>
      </c>
      <c r="G3" t="e">
        <f>AND(Sheet1!F65,"AAAAAHxn5wY=")</f>
        <v>#VALUE!</v>
      </c>
      <c r="H3" t="e">
        <f>AND(Sheet1!G65,"AAAAAHxn5wc=")</f>
        <v>#VALUE!</v>
      </c>
      <c r="I3">
        <f>IF(Sheet1!66:66,"AAAAAHxn5wg=",0)</f>
        <v>0</v>
      </c>
      <c r="J3" t="e">
        <f>AND(Sheet1!A66,"AAAAAHxn5wk=")</f>
        <v>#VALUE!</v>
      </c>
      <c r="K3" t="e">
        <f>AND(Sheet1!B66,"AAAAAHxn5wo=")</f>
        <v>#VALUE!</v>
      </c>
      <c r="L3" t="e">
        <f>AND(Sheet1!C66,"AAAAAHxn5ws=")</f>
        <v>#VALUE!</v>
      </c>
      <c r="M3" t="e">
        <f>AND(Sheet1!D66,"AAAAAHxn5ww=")</f>
        <v>#VALUE!</v>
      </c>
      <c r="N3" t="e">
        <f>AND(Sheet1!E66,"AAAAAHxn5w0=")</f>
        <v>#VALUE!</v>
      </c>
      <c r="O3" t="e">
        <f>AND(Sheet1!F66,"AAAAAHxn5w4=")</f>
        <v>#VALUE!</v>
      </c>
      <c r="P3" t="e">
        <f>AND(Sheet1!G66,"AAAAAHxn5w8=")</f>
        <v>#VALUE!</v>
      </c>
      <c r="Q3">
        <f>IF(Sheet1!67:67,"AAAAAHxn5xA=",0)</f>
        <v>0</v>
      </c>
      <c r="R3" t="e">
        <f>AND(Sheet1!A67,"AAAAAHxn5xE=")</f>
        <v>#VALUE!</v>
      </c>
      <c r="S3" t="e">
        <f>AND(Sheet1!B67,"AAAAAHxn5xI=")</f>
        <v>#VALUE!</v>
      </c>
      <c r="T3" t="e">
        <f>AND(Sheet1!C67,"AAAAAHxn5xM=")</f>
        <v>#VALUE!</v>
      </c>
      <c r="U3" t="e">
        <f>AND(Sheet1!D67,"AAAAAHxn5xQ=")</f>
        <v>#VALUE!</v>
      </c>
      <c r="V3" t="e">
        <f>AND(Sheet1!E67,"AAAAAHxn5xU=")</f>
        <v>#VALUE!</v>
      </c>
      <c r="W3" t="e">
        <f>AND(Sheet1!F67,"AAAAAHxn5xY=")</f>
        <v>#VALUE!</v>
      </c>
      <c r="X3" t="e">
        <f>AND(Sheet1!G67,"AAAAAHxn5xc=")</f>
        <v>#VALUE!</v>
      </c>
      <c r="Y3">
        <f>IF(Sheet1!68:68,"AAAAAHxn5xg=",0)</f>
        <v>0</v>
      </c>
      <c r="Z3" t="e">
        <f>AND(Sheet1!A68,"AAAAAHxn5xk=")</f>
        <v>#VALUE!</v>
      </c>
      <c r="AA3" t="e">
        <f>AND(Sheet1!B68,"AAAAAHxn5xo=")</f>
        <v>#VALUE!</v>
      </c>
      <c r="AB3" t="e">
        <f>AND(Sheet1!C68,"AAAAAHxn5xs=")</f>
        <v>#VALUE!</v>
      </c>
      <c r="AC3" t="e">
        <f>AND(Sheet1!D68,"AAAAAHxn5xw=")</f>
        <v>#VALUE!</v>
      </c>
      <c r="AD3" t="e">
        <f>AND(Sheet1!E68,"AAAAAHxn5x0=")</f>
        <v>#VALUE!</v>
      </c>
      <c r="AE3" t="e">
        <f>AND(Sheet1!F68,"AAAAAHxn5x4=")</f>
        <v>#VALUE!</v>
      </c>
      <c r="AF3" t="e">
        <f>AND(Sheet1!G68,"AAAAAHxn5x8=")</f>
        <v>#VALUE!</v>
      </c>
      <c r="AG3">
        <f>IF(Sheet1!69:69,"AAAAAHxn5yA=",0)</f>
        <v>0</v>
      </c>
      <c r="AH3" t="e">
        <f>AND(Sheet1!A69,"AAAAAHxn5yE=")</f>
        <v>#VALUE!</v>
      </c>
      <c r="AI3" t="e">
        <f>AND(Sheet1!B69,"AAAAAHxn5yI=")</f>
        <v>#VALUE!</v>
      </c>
      <c r="AJ3" t="e">
        <f>AND(Sheet1!C69,"AAAAAHxn5yM=")</f>
        <v>#VALUE!</v>
      </c>
      <c r="AK3" t="e">
        <f>AND(Sheet1!D69,"AAAAAHxn5yQ=")</f>
        <v>#VALUE!</v>
      </c>
      <c r="AL3" t="e">
        <f>AND(Sheet1!E69,"AAAAAHxn5yU=")</f>
        <v>#VALUE!</v>
      </c>
      <c r="AM3" t="e">
        <f>AND(Sheet1!F69,"AAAAAHxn5yY=")</f>
        <v>#VALUE!</v>
      </c>
      <c r="AN3" t="e">
        <f>AND(Sheet1!G69,"AAAAAHxn5yc=")</f>
        <v>#VALUE!</v>
      </c>
      <c r="AO3">
        <f>IF(Sheet1!70:70,"AAAAAHxn5yg=",0)</f>
        <v>0</v>
      </c>
      <c r="AP3" t="e">
        <f>AND(Sheet1!A70,"AAAAAHxn5yk=")</f>
        <v>#VALUE!</v>
      </c>
      <c r="AQ3" t="e">
        <f>AND(Sheet1!B70,"AAAAAHxn5yo=")</f>
        <v>#VALUE!</v>
      </c>
      <c r="AR3" t="e">
        <f>AND(Sheet1!C70,"AAAAAHxn5ys=")</f>
        <v>#VALUE!</v>
      </c>
      <c r="AS3" t="e">
        <f>AND(Sheet1!D70,"AAAAAHxn5yw=")</f>
        <v>#VALUE!</v>
      </c>
      <c r="AT3" t="e">
        <f>AND(Sheet1!E70,"AAAAAHxn5y0=")</f>
        <v>#VALUE!</v>
      </c>
      <c r="AU3" t="e">
        <f>AND(Sheet1!F70,"AAAAAHxn5y4=")</f>
        <v>#VALUE!</v>
      </c>
      <c r="AV3" t="e">
        <f>AND(Sheet1!G70,"AAAAAHxn5y8=")</f>
        <v>#VALUE!</v>
      </c>
      <c r="AW3">
        <f>IF(Sheet1!71:71,"AAAAAHxn5zA=",0)</f>
        <v>0</v>
      </c>
      <c r="AX3" t="e">
        <f>AND(Sheet1!A71,"AAAAAHxn5zE=")</f>
        <v>#VALUE!</v>
      </c>
      <c r="AY3" t="e">
        <f>AND(Sheet1!B71,"AAAAAHxn5zI=")</f>
        <v>#VALUE!</v>
      </c>
      <c r="AZ3" t="e">
        <f>AND(Sheet1!C71,"AAAAAHxn5zM=")</f>
        <v>#VALUE!</v>
      </c>
      <c r="BA3" t="e">
        <f>AND(Sheet1!D71,"AAAAAHxn5zQ=")</f>
        <v>#VALUE!</v>
      </c>
      <c r="BB3" t="e">
        <f>AND(Sheet1!E71,"AAAAAHxn5zU=")</f>
        <v>#VALUE!</v>
      </c>
      <c r="BC3" t="e">
        <f>AND(Sheet1!F71,"AAAAAHxn5zY=")</f>
        <v>#VALUE!</v>
      </c>
      <c r="BD3" t="e">
        <f>AND(Sheet1!G71,"AAAAAHxn5zc=")</f>
        <v>#VALUE!</v>
      </c>
      <c r="BE3">
        <f>IF(Sheet1!72:72,"AAAAAHxn5zg=",0)</f>
        <v>0</v>
      </c>
      <c r="BF3" t="e">
        <f>AND(Sheet1!A72,"AAAAAHxn5zk=")</f>
        <v>#VALUE!</v>
      </c>
      <c r="BG3" t="e">
        <f>AND(Sheet1!B72,"AAAAAHxn5zo=")</f>
        <v>#VALUE!</v>
      </c>
      <c r="BH3" t="e">
        <f>AND(Sheet1!C72,"AAAAAHxn5zs=")</f>
        <v>#VALUE!</v>
      </c>
      <c r="BI3" t="e">
        <f>AND(Sheet1!D72,"AAAAAHxn5zw=")</f>
        <v>#VALUE!</v>
      </c>
      <c r="BJ3" t="e">
        <f>AND(Sheet1!E72,"AAAAAHxn5z0=")</f>
        <v>#VALUE!</v>
      </c>
      <c r="BK3" t="e">
        <f>AND(Sheet1!F72,"AAAAAHxn5z4=")</f>
        <v>#VALUE!</v>
      </c>
      <c r="BL3" t="e">
        <f>AND(Sheet1!G72,"AAAAAHxn5z8=")</f>
        <v>#VALUE!</v>
      </c>
      <c r="BM3">
        <f>IF(Sheet1!73:73,"AAAAAHxn50A=",0)</f>
        <v>0</v>
      </c>
      <c r="BN3" t="e">
        <f>AND(Sheet1!A73,"AAAAAHxn50E=")</f>
        <v>#VALUE!</v>
      </c>
      <c r="BO3" t="e">
        <f>AND(Sheet1!B73,"AAAAAHxn50I=")</f>
        <v>#VALUE!</v>
      </c>
      <c r="BP3" t="e">
        <f>AND(Sheet1!C73,"AAAAAHxn50M=")</f>
        <v>#VALUE!</v>
      </c>
      <c r="BQ3" t="e">
        <f>AND(Sheet1!D73,"AAAAAHxn50Q=")</f>
        <v>#VALUE!</v>
      </c>
      <c r="BR3" t="e">
        <f>AND(Sheet1!E73,"AAAAAHxn50U=")</f>
        <v>#VALUE!</v>
      </c>
      <c r="BS3" t="e">
        <f>AND(Sheet1!F73,"AAAAAHxn50Y=")</f>
        <v>#VALUE!</v>
      </c>
      <c r="BT3" t="e">
        <f>AND(Sheet1!G73,"AAAAAHxn50c=")</f>
        <v>#VALUE!</v>
      </c>
      <c r="BU3">
        <f>IF(Sheet1!74:74,"AAAAAHxn50g=",0)</f>
        <v>0</v>
      </c>
      <c r="BV3" t="e">
        <f>AND(Sheet1!A74,"AAAAAHxn50k=")</f>
        <v>#VALUE!</v>
      </c>
      <c r="BW3" t="e">
        <f>AND(Sheet1!B74,"AAAAAHxn50o=")</f>
        <v>#VALUE!</v>
      </c>
      <c r="BX3" t="e">
        <f>AND(Sheet1!C74,"AAAAAHxn50s=")</f>
        <v>#VALUE!</v>
      </c>
      <c r="BY3" t="e">
        <f>AND(Sheet1!D74,"AAAAAHxn50w=")</f>
        <v>#VALUE!</v>
      </c>
      <c r="BZ3" t="e">
        <f>AND(Sheet1!E74,"AAAAAHxn500=")</f>
        <v>#VALUE!</v>
      </c>
      <c r="CA3" t="e">
        <f>AND(Sheet1!F74,"AAAAAHxn504=")</f>
        <v>#VALUE!</v>
      </c>
      <c r="CB3" t="e">
        <f>AND(Sheet1!G74,"AAAAAHxn508=")</f>
        <v>#VALUE!</v>
      </c>
      <c r="CC3">
        <f>IF(Sheet1!75:75,"AAAAAHxn51A=",0)</f>
        <v>0</v>
      </c>
      <c r="CD3" t="e">
        <f>AND(Sheet1!A75,"AAAAAHxn51E=")</f>
        <v>#VALUE!</v>
      </c>
      <c r="CE3" t="e">
        <f>AND(Sheet1!B75,"AAAAAHxn51I=")</f>
        <v>#VALUE!</v>
      </c>
      <c r="CF3" t="e">
        <f>AND(Sheet1!C75,"AAAAAHxn51M=")</f>
        <v>#VALUE!</v>
      </c>
      <c r="CG3" t="e">
        <f>AND(Sheet1!D75,"AAAAAHxn51Q=")</f>
        <v>#VALUE!</v>
      </c>
      <c r="CH3" t="e">
        <f>AND(Sheet1!E75,"AAAAAHxn51U=")</f>
        <v>#VALUE!</v>
      </c>
      <c r="CI3" t="e">
        <f>AND(Sheet1!F75,"AAAAAHxn51Y=")</f>
        <v>#VALUE!</v>
      </c>
      <c r="CJ3" t="e">
        <f>AND(Sheet1!G75,"AAAAAHxn51c=")</f>
        <v>#VALUE!</v>
      </c>
      <c r="CK3">
        <f>IF(Sheet1!76:76,"AAAAAHxn51g=",0)</f>
        <v>0</v>
      </c>
      <c r="CL3" t="e">
        <f>AND(Sheet1!A76,"AAAAAHxn51k=")</f>
        <v>#VALUE!</v>
      </c>
      <c r="CM3" t="e">
        <f>AND(Sheet1!B76,"AAAAAHxn51o=")</f>
        <v>#VALUE!</v>
      </c>
      <c r="CN3" t="e">
        <f>AND(Sheet1!C76,"AAAAAHxn51s=")</f>
        <v>#VALUE!</v>
      </c>
      <c r="CO3" t="e">
        <f>AND(Sheet1!D76,"AAAAAHxn51w=")</f>
        <v>#VALUE!</v>
      </c>
      <c r="CP3" t="e">
        <f>AND(Sheet1!E76,"AAAAAHxn510=")</f>
        <v>#VALUE!</v>
      </c>
      <c r="CQ3" t="e">
        <f>AND(Sheet1!F76,"AAAAAHxn514=")</f>
        <v>#VALUE!</v>
      </c>
      <c r="CR3" t="e">
        <f>AND(Sheet1!G76,"AAAAAHxn518=")</f>
        <v>#VALUE!</v>
      </c>
      <c r="CS3">
        <f>IF(Sheet1!77:77,"AAAAAHxn52A=",0)</f>
        <v>0</v>
      </c>
      <c r="CT3" t="e">
        <f>AND(Sheet1!A77,"AAAAAHxn52E=")</f>
        <v>#VALUE!</v>
      </c>
      <c r="CU3" t="e">
        <f>AND(Sheet1!B77,"AAAAAHxn52I=")</f>
        <v>#VALUE!</v>
      </c>
      <c r="CV3" t="e">
        <f>AND(Sheet1!C77,"AAAAAHxn52M=")</f>
        <v>#VALUE!</v>
      </c>
      <c r="CW3" t="e">
        <f>AND(Sheet1!D77,"AAAAAHxn52Q=")</f>
        <v>#VALUE!</v>
      </c>
      <c r="CX3" t="e">
        <f>AND(Sheet1!E77,"AAAAAHxn52U=")</f>
        <v>#VALUE!</v>
      </c>
      <c r="CY3" t="e">
        <f>AND(Sheet1!F77,"AAAAAHxn52Y=")</f>
        <v>#VALUE!</v>
      </c>
      <c r="CZ3" t="e">
        <f>AND(Sheet1!G77,"AAAAAHxn52c=")</f>
        <v>#VALUE!</v>
      </c>
      <c r="DA3">
        <f>IF(Sheet1!78:78,"AAAAAHxn52g=",0)</f>
        <v>0</v>
      </c>
      <c r="DB3" t="e">
        <f>AND(Sheet1!A78,"AAAAAHxn52k=")</f>
        <v>#VALUE!</v>
      </c>
      <c r="DC3" t="e">
        <f>AND(Sheet1!B78,"AAAAAHxn52o=")</f>
        <v>#VALUE!</v>
      </c>
      <c r="DD3" t="e">
        <f>AND(Sheet1!C78,"AAAAAHxn52s=")</f>
        <v>#VALUE!</v>
      </c>
      <c r="DE3" t="e">
        <f>AND(Sheet1!D78,"AAAAAHxn52w=")</f>
        <v>#VALUE!</v>
      </c>
      <c r="DF3" t="e">
        <f>AND(Sheet1!E78,"AAAAAHxn520=")</f>
        <v>#VALUE!</v>
      </c>
      <c r="DG3" t="e">
        <f>AND(Sheet1!F78,"AAAAAHxn524=")</f>
        <v>#VALUE!</v>
      </c>
      <c r="DH3" t="e">
        <f>AND(Sheet1!G78,"AAAAAHxn528=")</f>
        <v>#VALUE!</v>
      </c>
      <c r="DI3">
        <f>IF(Sheet1!79:79,"AAAAAHxn53A=",0)</f>
        <v>0</v>
      </c>
      <c r="DJ3" t="e">
        <f>AND(Sheet1!A79,"AAAAAHxn53E=")</f>
        <v>#VALUE!</v>
      </c>
      <c r="DK3" t="e">
        <f>AND(Sheet1!B79,"AAAAAHxn53I=")</f>
        <v>#VALUE!</v>
      </c>
      <c r="DL3" t="e">
        <f>AND(Sheet1!C79,"AAAAAHxn53M=")</f>
        <v>#VALUE!</v>
      </c>
      <c r="DM3" t="e">
        <f>AND(Sheet1!D79,"AAAAAHxn53Q=")</f>
        <v>#VALUE!</v>
      </c>
      <c r="DN3" t="e">
        <f>AND(Sheet1!E79,"AAAAAHxn53U=")</f>
        <v>#VALUE!</v>
      </c>
      <c r="DO3" t="e">
        <f>AND(Sheet1!F79,"AAAAAHxn53Y=")</f>
        <v>#VALUE!</v>
      </c>
      <c r="DP3" t="e">
        <f>AND(Sheet1!G79,"AAAAAHxn53c=")</f>
        <v>#VALUE!</v>
      </c>
      <c r="DQ3">
        <f>IF(Sheet1!80:80,"AAAAAHxn53g=",0)</f>
        <v>0</v>
      </c>
      <c r="DR3" t="e">
        <f>AND(Sheet1!A80,"AAAAAHxn53k=")</f>
        <v>#VALUE!</v>
      </c>
      <c r="DS3" t="e">
        <f>AND(Sheet1!B80,"AAAAAHxn53o=")</f>
        <v>#VALUE!</v>
      </c>
      <c r="DT3" t="e">
        <f>AND(Sheet1!C80,"AAAAAHxn53s=")</f>
        <v>#VALUE!</v>
      </c>
      <c r="DU3" t="e">
        <f>AND(Sheet1!D80,"AAAAAHxn53w=")</f>
        <v>#VALUE!</v>
      </c>
      <c r="DV3" t="e">
        <f>AND(Sheet1!E80,"AAAAAHxn530=")</f>
        <v>#VALUE!</v>
      </c>
      <c r="DW3" t="e">
        <f>AND(Sheet1!F80,"AAAAAHxn534=")</f>
        <v>#VALUE!</v>
      </c>
      <c r="DX3" t="e">
        <f>AND(Sheet1!G80,"AAAAAHxn538=")</f>
        <v>#VALUE!</v>
      </c>
      <c r="DY3">
        <f>IF(Sheet1!81:81,"AAAAAHxn54A=",0)</f>
        <v>0</v>
      </c>
      <c r="DZ3" t="e">
        <f>AND(Sheet1!A81,"AAAAAHxn54E=")</f>
        <v>#VALUE!</v>
      </c>
      <c r="EA3" t="e">
        <f>AND(Sheet1!B81,"AAAAAHxn54I=")</f>
        <v>#VALUE!</v>
      </c>
      <c r="EB3" t="e">
        <f>AND(Sheet1!C81,"AAAAAHxn54M=")</f>
        <v>#VALUE!</v>
      </c>
      <c r="EC3" t="e">
        <f>AND(Sheet1!D81,"AAAAAHxn54Q=")</f>
        <v>#VALUE!</v>
      </c>
      <c r="ED3" t="e">
        <f>AND(Sheet1!E81,"AAAAAHxn54U=")</f>
        <v>#VALUE!</v>
      </c>
      <c r="EE3" t="e">
        <f>AND(Sheet1!F81,"AAAAAHxn54Y=")</f>
        <v>#VALUE!</v>
      </c>
      <c r="EF3" t="e">
        <f>AND(Sheet1!G81,"AAAAAHxn54c=")</f>
        <v>#VALUE!</v>
      </c>
      <c r="EG3">
        <f>IF(Sheet1!82:82,"AAAAAHxn54g=",0)</f>
        <v>0</v>
      </c>
      <c r="EH3" t="e">
        <f>AND(Sheet1!A82,"AAAAAHxn54k=")</f>
        <v>#VALUE!</v>
      </c>
      <c r="EI3" t="e">
        <f>AND(Sheet1!B82,"AAAAAHxn54o=")</f>
        <v>#VALUE!</v>
      </c>
      <c r="EJ3" t="e">
        <f>AND(Sheet1!C82,"AAAAAHxn54s=")</f>
        <v>#VALUE!</v>
      </c>
      <c r="EK3" t="e">
        <f>AND(Sheet1!D82,"AAAAAHxn54w=")</f>
        <v>#VALUE!</v>
      </c>
      <c r="EL3" t="e">
        <f>AND(Sheet1!E82,"AAAAAHxn540=")</f>
        <v>#VALUE!</v>
      </c>
      <c r="EM3" t="e">
        <f>AND(Sheet1!F82,"AAAAAHxn544=")</f>
        <v>#VALUE!</v>
      </c>
      <c r="EN3" t="e">
        <f>AND(Sheet1!G82,"AAAAAHxn548=")</f>
        <v>#VALUE!</v>
      </c>
      <c r="EO3">
        <f>IF(Sheet1!83:83,"AAAAAHxn55A=",0)</f>
        <v>0</v>
      </c>
      <c r="EP3" t="e">
        <f>AND(Sheet1!A83,"AAAAAHxn55E=")</f>
        <v>#VALUE!</v>
      </c>
      <c r="EQ3" t="e">
        <f>AND(Sheet1!B83,"AAAAAHxn55I=")</f>
        <v>#VALUE!</v>
      </c>
      <c r="ER3" t="e">
        <f>AND(Sheet1!C83,"AAAAAHxn55M=")</f>
        <v>#VALUE!</v>
      </c>
      <c r="ES3" t="e">
        <f>AND(Sheet1!D83,"AAAAAHxn55Q=")</f>
        <v>#VALUE!</v>
      </c>
      <c r="ET3" t="e">
        <f>AND(Sheet1!E83,"AAAAAHxn55U=")</f>
        <v>#VALUE!</v>
      </c>
      <c r="EU3" t="e">
        <f>AND(Sheet1!F83,"AAAAAHxn55Y=")</f>
        <v>#VALUE!</v>
      </c>
      <c r="EV3" t="e">
        <f>AND(Sheet1!G83,"AAAAAHxn55c=")</f>
        <v>#VALUE!</v>
      </c>
      <c r="EW3">
        <f>IF(Sheet1!84:84,"AAAAAHxn55g=",0)</f>
        <v>0</v>
      </c>
      <c r="EX3" t="e">
        <f>AND(Sheet1!A84,"AAAAAHxn55k=")</f>
        <v>#VALUE!</v>
      </c>
      <c r="EY3" t="e">
        <f>AND(Sheet1!B84,"AAAAAHxn55o=")</f>
        <v>#VALUE!</v>
      </c>
      <c r="EZ3" t="e">
        <f>AND(Sheet1!C84,"AAAAAHxn55s=")</f>
        <v>#VALUE!</v>
      </c>
      <c r="FA3" t="e">
        <f>AND(Sheet1!D84,"AAAAAHxn55w=")</f>
        <v>#VALUE!</v>
      </c>
      <c r="FB3" t="e">
        <f>AND(Sheet1!E84,"AAAAAHxn550=")</f>
        <v>#VALUE!</v>
      </c>
      <c r="FC3" t="e">
        <f>AND(Sheet1!F84,"AAAAAHxn554=")</f>
        <v>#VALUE!</v>
      </c>
      <c r="FD3" t="e">
        <f>AND(Sheet1!G84,"AAAAAHxn558=")</f>
        <v>#VALUE!</v>
      </c>
      <c r="FE3">
        <f>IF(Sheet1!85:85,"AAAAAHxn56A=",0)</f>
        <v>0</v>
      </c>
      <c r="FF3" t="e">
        <f>AND(Sheet1!A85,"AAAAAHxn56E=")</f>
        <v>#VALUE!</v>
      </c>
      <c r="FG3" t="e">
        <f>AND(Sheet1!B85,"AAAAAHxn56I=")</f>
        <v>#VALUE!</v>
      </c>
      <c r="FH3" t="e">
        <f>AND(Sheet1!C85,"AAAAAHxn56M=")</f>
        <v>#VALUE!</v>
      </c>
      <c r="FI3" t="e">
        <f>AND(Sheet1!D85,"AAAAAHxn56Q=")</f>
        <v>#VALUE!</v>
      </c>
      <c r="FJ3" t="e">
        <f>AND(Sheet1!E85,"AAAAAHxn56U=")</f>
        <v>#VALUE!</v>
      </c>
      <c r="FK3" t="e">
        <f>AND(Sheet1!F85,"AAAAAHxn56Y=")</f>
        <v>#VALUE!</v>
      </c>
      <c r="FL3" t="e">
        <f>AND(Sheet1!G85,"AAAAAHxn56c=")</f>
        <v>#VALUE!</v>
      </c>
      <c r="FM3">
        <f>IF(Sheet1!86:86,"AAAAAHxn56g=",0)</f>
        <v>0</v>
      </c>
      <c r="FN3" t="e">
        <f>AND(Sheet1!A86,"AAAAAHxn56k=")</f>
        <v>#VALUE!</v>
      </c>
      <c r="FO3" t="e">
        <f>AND(Sheet1!B86,"AAAAAHxn56o=")</f>
        <v>#VALUE!</v>
      </c>
      <c r="FP3" t="e">
        <f>AND(Sheet1!C86,"AAAAAHxn56s=")</f>
        <v>#VALUE!</v>
      </c>
      <c r="FQ3" t="e">
        <f>AND(Sheet1!D86,"AAAAAHxn56w=")</f>
        <v>#VALUE!</v>
      </c>
      <c r="FR3" t="e">
        <f>AND(Sheet1!E86,"AAAAAHxn560=")</f>
        <v>#VALUE!</v>
      </c>
      <c r="FS3" t="e">
        <f>AND(Sheet1!F86,"AAAAAHxn564=")</f>
        <v>#VALUE!</v>
      </c>
      <c r="FT3" t="e">
        <f>AND(Sheet1!G86,"AAAAAHxn568=")</f>
        <v>#VALUE!</v>
      </c>
      <c r="FU3">
        <f>IF(Sheet1!87:87,"AAAAAHxn57A=",0)</f>
        <v>0</v>
      </c>
      <c r="FV3" t="e">
        <f>AND(Sheet1!A87,"AAAAAHxn57E=")</f>
        <v>#VALUE!</v>
      </c>
      <c r="FW3" t="e">
        <f>AND(Sheet1!B87,"AAAAAHxn57I=")</f>
        <v>#VALUE!</v>
      </c>
      <c r="FX3" t="e">
        <f>AND(Sheet1!C87,"AAAAAHxn57M=")</f>
        <v>#VALUE!</v>
      </c>
      <c r="FY3" t="e">
        <f>AND(Sheet1!D87,"AAAAAHxn57Q=")</f>
        <v>#VALUE!</v>
      </c>
      <c r="FZ3" t="e">
        <f>AND(Sheet1!E87,"AAAAAHxn57U=")</f>
        <v>#VALUE!</v>
      </c>
      <c r="GA3" t="e">
        <f>AND(Sheet1!F87,"AAAAAHxn57Y=")</f>
        <v>#VALUE!</v>
      </c>
      <c r="GB3" t="e">
        <f>AND(Sheet1!G87,"AAAAAHxn57c=")</f>
        <v>#VALUE!</v>
      </c>
      <c r="GC3">
        <f>IF(Sheet1!88:88,"AAAAAHxn57g=",0)</f>
        <v>0</v>
      </c>
      <c r="GD3" t="e">
        <f>AND(Sheet1!A88,"AAAAAHxn57k=")</f>
        <v>#VALUE!</v>
      </c>
      <c r="GE3" t="e">
        <f>AND(Sheet1!B88,"AAAAAHxn57o=")</f>
        <v>#VALUE!</v>
      </c>
      <c r="GF3" t="e">
        <f>AND(Sheet1!C88,"AAAAAHxn57s=")</f>
        <v>#VALUE!</v>
      </c>
      <c r="GG3" t="e">
        <f>AND(Sheet1!D88,"AAAAAHxn57w=")</f>
        <v>#VALUE!</v>
      </c>
      <c r="GH3" t="e">
        <f>AND(Sheet1!E88,"AAAAAHxn570=")</f>
        <v>#VALUE!</v>
      </c>
      <c r="GI3" t="e">
        <f>AND(Sheet1!F88,"AAAAAHxn574=")</f>
        <v>#VALUE!</v>
      </c>
      <c r="GJ3" t="e">
        <f>AND(Sheet1!G88,"AAAAAHxn578=")</f>
        <v>#VALUE!</v>
      </c>
      <c r="GK3">
        <f>IF(Sheet1!89:89,"AAAAAHxn58A=",0)</f>
        <v>0</v>
      </c>
      <c r="GL3" t="e">
        <f>AND(Sheet1!A89,"AAAAAHxn58E=")</f>
        <v>#VALUE!</v>
      </c>
      <c r="GM3" t="e">
        <f>AND(Sheet1!B89,"AAAAAHxn58I=")</f>
        <v>#VALUE!</v>
      </c>
      <c r="GN3" t="e">
        <f>AND(Sheet1!C89,"AAAAAHxn58M=")</f>
        <v>#VALUE!</v>
      </c>
      <c r="GO3" t="e">
        <f>AND(Sheet1!D89,"AAAAAHxn58Q=")</f>
        <v>#VALUE!</v>
      </c>
      <c r="GP3" t="e">
        <f>AND(Sheet1!E89,"AAAAAHxn58U=")</f>
        <v>#VALUE!</v>
      </c>
      <c r="GQ3" t="e">
        <f>AND(Sheet1!F89,"AAAAAHxn58Y=")</f>
        <v>#VALUE!</v>
      </c>
      <c r="GR3" t="e">
        <f>AND(Sheet1!G89,"AAAAAHxn58c=")</f>
        <v>#VALUE!</v>
      </c>
      <c r="GS3">
        <f>IF(Sheet1!90:90,"AAAAAHxn58g=",0)</f>
        <v>0</v>
      </c>
      <c r="GT3" t="e">
        <f>AND(Sheet1!A90,"AAAAAHxn58k=")</f>
        <v>#VALUE!</v>
      </c>
      <c r="GU3" t="e">
        <f>AND(Sheet1!B90,"AAAAAHxn58o=")</f>
        <v>#VALUE!</v>
      </c>
      <c r="GV3" t="e">
        <f>AND(Sheet1!C90,"AAAAAHxn58s=")</f>
        <v>#VALUE!</v>
      </c>
      <c r="GW3" t="e">
        <f>AND(Sheet1!D90,"AAAAAHxn58w=")</f>
        <v>#VALUE!</v>
      </c>
      <c r="GX3" t="e">
        <f>AND(Sheet1!E90,"AAAAAHxn580=")</f>
        <v>#VALUE!</v>
      </c>
      <c r="GY3" t="e">
        <f>AND(Sheet1!F90,"AAAAAHxn584=")</f>
        <v>#VALUE!</v>
      </c>
      <c r="GZ3" t="e">
        <f>AND(Sheet1!G90,"AAAAAHxn588=")</f>
        <v>#VALUE!</v>
      </c>
      <c r="HA3">
        <f>IF(Sheet1!91:91,"AAAAAHxn59A=",0)</f>
        <v>0</v>
      </c>
      <c r="HB3" t="e">
        <f>AND(Sheet1!A91,"AAAAAHxn59E=")</f>
        <v>#VALUE!</v>
      </c>
      <c r="HC3" t="e">
        <f>AND(Sheet1!B91,"AAAAAHxn59I=")</f>
        <v>#VALUE!</v>
      </c>
      <c r="HD3" t="e">
        <f>AND(Sheet1!C91,"AAAAAHxn59M=")</f>
        <v>#VALUE!</v>
      </c>
      <c r="HE3" t="e">
        <f>AND(Sheet1!D91,"AAAAAHxn59Q=")</f>
        <v>#VALUE!</v>
      </c>
      <c r="HF3" t="e">
        <f>AND(Sheet1!E91,"AAAAAHxn59U=")</f>
        <v>#VALUE!</v>
      </c>
      <c r="HG3" t="e">
        <f>AND(Sheet1!F91,"AAAAAHxn59Y=")</f>
        <v>#VALUE!</v>
      </c>
      <c r="HH3" t="e">
        <f>AND(Sheet1!G91,"AAAAAHxn59c=")</f>
        <v>#VALUE!</v>
      </c>
      <c r="HI3">
        <f>IF(Sheet1!92:92,"AAAAAHxn59g=",0)</f>
        <v>0</v>
      </c>
      <c r="HJ3" t="e">
        <f>AND(Sheet1!A92,"AAAAAHxn59k=")</f>
        <v>#VALUE!</v>
      </c>
      <c r="HK3" t="e">
        <f>AND(Sheet1!B92,"AAAAAHxn59o=")</f>
        <v>#VALUE!</v>
      </c>
      <c r="HL3" t="e">
        <f>AND(Sheet1!C92,"AAAAAHxn59s=")</f>
        <v>#VALUE!</v>
      </c>
      <c r="HM3" t="e">
        <f>AND(Sheet1!D92,"AAAAAHxn59w=")</f>
        <v>#VALUE!</v>
      </c>
      <c r="HN3" t="e">
        <f>AND(Sheet1!E92,"AAAAAHxn590=")</f>
        <v>#VALUE!</v>
      </c>
      <c r="HO3" t="e">
        <f>AND(Sheet1!F92,"AAAAAHxn594=")</f>
        <v>#VALUE!</v>
      </c>
      <c r="HP3" t="e">
        <f>AND(Sheet1!G92,"AAAAAHxn598=")</f>
        <v>#VALUE!</v>
      </c>
      <c r="HQ3">
        <f>IF(Sheet1!93:93,"AAAAAHxn5+A=",0)</f>
        <v>0</v>
      </c>
      <c r="HR3" t="e">
        <f>AND(Sheet1!A93,"AAAAAHxn5+E=")</f>
        <v>#VALUE!</v>
      </c>
      <c r="HS3" t="e">
        <f>AND(Sheet1!B93,"AAAAAHxn5+I=")</f>
        <v>#VALUE!</v>
      </c>
      <c r="HT3" t="e">
        <f>AND(Sheet1!C93,"AAAAAHxn5+M=")</f>
        <v>#VALUE!</v>
      </c>
      <c r="HU3" t="e">
        <f>AND(Sheet1!D93,"AAAAAHxn5+Q=")</f>
        <v>#VALUE!</v>
      </c>
      <c r="HV3" t="e">
        <f>AND(Sheet1!E93,"AAAAAHxn5+U=")</f>
        <v>#VALUE!</v>
      </c>
      <c r="HW3" t="e">
        <f>AND(Sheet1!F93,"AAAAAHxn5+Y=")</f>
        <v>#VALUE!</v>
      </c>
      <c r="HX3" t="e">
        <f>AND(Sheet1!G93,"AAAAAHxn5+c=")</f>
        <v>#VALUE!</v>
      </c>
      <c r="HY3">
        <f>IF(Sheet1!94:94,"AAAAAHxn5+g=",0)</f>
        <v>0</v>
      </c>
      <c r="HZ3" t="e">
        <f>AND(Sheet1!A94,"AAAAAHxn5+k=")</f>
        <v>#VALUE!</v>
      </c>
      <c r="IA3" t="e">
        <f>AND(Sheet1!B94,"AAAAAHxn5+o=")</f>
        <v>#VALUE!</v>
      </c>
      <c r="IB3" t="e">
        <f>AND(Sheet1!C94,"AAAAAHxn5+s=")</f>
        <v>#VALUE!</v>
      </c>
      <c r="IC3" t="e">
        <f>AND(Sheet1!D94,"AAAAAHxn5+w=")</f>
        <v>#VALUE!</v>
      </c>
      <c r="ID3" t="e">
        <f>AND(Sheet1!E94,"AAAAAHxn5+0=")</f>
        <v>#VALUE!</v>
      </c>
      <c r="IE3" t="e">
        <f>AND(Sheet1!F94,"AAAAAHxn5+4=")</f>
        <v>#VALUE!</v>
      </c>
      <c r="IF3" t="e">
        <f>AND(Sheet1!G94,"AAAAAHxn5+8=")</f>
        <v>#VALUE!</v>
      </c>
      <c r="IG3">
        <f>IF(Sheet1!95:95,"AAAAAHxn5/A=",0)</f>
        <v>0</v>
      </c>
      <c r="IH3" t="e">
        <f>AND(Sheet1!A95,"AAAAAHxn5/E=")</f>
        <v>#VALUE!</v>
      </c>
      <c r="II3" t="e">
        <f>AND(Sheet1!B95,"AAAAAHxn5/I=")</f>
        <v>#VALUE!</v>
      </c>
      <c r="IJ3" t="e">
        <f>AND(Sheet1!C95,"AAAAAHxn5/M=")</f>
        <v>#VALUE!</v>
      </c>
      <c r="IK3" t="e">
        <f>AND(Sheet1!D95,"AAAAAHxn5/Q=")</f>
        <v>#VALUE!</v>
      </c>
      <c r="IL3" t="e">
        <f>AND(Sheet1!E95,"AAAAAHxn5/U=")</f>
        <v>#VALUE!</v>
      </c>
      <c r="IM3" t="e">
        <f>AND(Sheet1!F95,"AAAAAHxn5/Y=")</f>
        <v>#VALUE!</v>
      </c>
      <c r="IN3" t="e">
        <f>AND(Sheet1!G95,"AAAAAHxn5/c=")</f>
        <v>#VALUE!</v>
      </c>
      <c r="IO3">
        <f>IF(Sheet1!96:96,"AAAAAHxn5/g=",0)</f>
        <v>0</v>
      </c>
      <c r="IP3" t="e">
        <f>AND(Sheet1!A96,"AAAAAHxn5/k=")</f>
        <v>#VALUE!</v>
      </c>
      <c r="IQ3" t="e">
        <f>AND(Sheet1!B96,"AAAAAHxn5/o=")</f>
        <v>#VALUE!</v>
      </c>
      <c r="IR3" t="e">
        <f>AND(Sheet1!C96,"AAAAAHxn5/s=")</f>
        <v>#VALUE!</v>
      </c>
      <c r="IS3" t="e">
        <f>AND(Sheet1!D96,"AAAAAHxn5/w=")</f>
        <v>#VALUE!</v>
      </c>
      <c r="IT3" t="e">
        <f>AND(Sheet1!E96,"AAAAAHxn5/0=")</f>
        <v>#VALUE!</v>
      </c>
      <c r="IU3" t="e">
        <f>AND(Sheet1!F96,"AAAAAHxn5/4=")</f>
        <v>#VALUE!</v>
      </c>
      <c r="IV3" t="e">
        <f>AND(Sheet1!G96,"AAAAAHxn5/8=")</f>
        <v>#VALUE!</v>
      </c>
    </row>
    <row r="4" spans="1:256">
      <c r="A4" t="str">
        <f>IF(Sheet1!97:97,"AAAAAHHvHwA=",0)</f>
        <v>AAAAAHHvHwA=</v>
      </c>
      <c r="B4" t="e">
        <f>AND(Sheet1!A97,"AAAAAHHvHwE=")</f>
        <v>#VALUE!</v>
      </c>
      <c r="C4" t="e">
        <f>AND(Sheet1!B97,"AAAAAHHvHwI=")</f>
        <v>#VALUE!</v>
      </c>
      <c r="D4" t="e">
        <f>AND(Sheet1!C97,"AAAAAHHvHwM=")</f>
        <v>#VALUE!</v>
      </c>
      <c r="E4" t="e">
        <f>AND(Sheet1!D97,"AAAAAHHvHwQ=")</f>
        <v>#VALUE!</v>
      </c>
      <c r="F4" t="e">
        <f>AND(Sheet1!E97,"AAAAAHHvHwU=")</f>
        <v>#VALUE!</v>
      </c>
      <c r="G4" t="e">
        <f>AND(Sheet1!F97,"AAAAAHHvHwY=")</f>
        <v>#VALUE!</v>
      </c>
      <c r="H4" t="e">
        <f>AND(Sheet1!G97,"AAAAAHHvHwc=")</f>
        <v>#VALUE!</v>
      </c>
      <c r="I4">
        <f>IF(Sheet1!98:98,"AAAAAHHvHwg=",0)</f>
        <v>0</v>
      </c>
      <c r="J4" t="e">
        <f>AND(Sheet1!A98,"AAAAAHHvHwk=")</f>
        <v>#VALUE!</v>
      </c>
      <c r="K4" t="e">
        <f>AND(Sheet1!B98,"AAAAAHHvHwo=")</f>
        <v>#VALUE!</v>
      </c>
      <c r="L4" t="e">
        <f>AND(Sheet1!C98,"AAAAAHHvHws=")</f>
        <v>#VALUE!</v>
      </c>
      <c r="M4" t="e">
        <f>AND(Sheet1!D98,"AAAAAHHvHww=")</f>
        <v>#VALUE!</v>
      </c>
      <c r="N4" t="e">
        <f>AND(Sheet1!E98,"AAAAAHHvHw0=")</f>
        <v>#VALUE!</v>
      </c>
      <c r="O4" t="e">
        <f>AND(Sheet1!F98,"AAAAAHHvHw4=")</f>
        <v>#VALUE!</v>
      </c>
      <c r="P4" t="e">
        <f>AND(Sheet1!G98,"AAAAAHHvHw8=")</f>
        <v>#VALUE!</v>
      </c>
      <c r="Q4">
        <f>IF(Sheet1!99:99,"AAAAAHHvHxA=",0)</f>
        <v>0</v>
      </c>
      <c r="R4" t="e">
        <f>AND(Sheet1!A99,"AAAAAHHvHxE=")</f>
        <v>#VALUE!</v>
      </c>
      <c r="S4" t="e">
        <f>AND(Sheet1!B99,"AAAAAHHvHxI=")</f>
        <v>#VALUE!</v>
      </c>
      <c r="T4" t="e">
        <f>AND(Sheet1!C99,"AAAAAHHvHxM=")</f>
        <v>#VALUE!</v>
      </c>
      <c r="U4" t="e">
        <f>AND(Sheet1!D99,"AAAAAHHvHxQ=")</f>
        <v>#VALUE!</v>
      </c>
      <c r="V4" t="e">
        <f>AND(Sheet1!E99,"AAAAAHHvHxU=")</f>
        <v>#VALUE!</v>
      </c>
      <c r="W4" t="e">
        <f>AND(Sheet1!F99,"AAAAAHHvHxY=")</f>
        <v>#VALUE!</v>
      </c>
      <c r="X4" t="e">
        <f>AND(Sheet1!G99,"AAAAAHHvHxc=")</f>
        <v>#VALUE!</v>
      </c>
      <c r="Y4">
        <f>IF(Sheet1!100:100,"AAAAAHHvHxg=",0)</f>
        <v>0</v>
      </c>
      <c r="Z4" t="e">
        <f>AND(Sheet1!A100,"AAAAAHHvHxk=")</f>
        <v>#VALUE!</v>
      </c>
      <c r="AA4" t="e">
        <f>AND(Sheet1!B100,"AAAAAHHvHxo=")</f>
        <v>#VALUE!</v>
      </c>
      <c r="AB4" t="e">
        <f>AND(Sheet1!C100,"AAAAAHHvHxs=")</f>
        <v>#VALUE!</v>
      </c>
      <c r="AC4" t="e">
        <f>AND(Sheet1!D100,"AAAAAHHvHxw=")</f>
        <v>#VALUE!</v>
      </c>
      <c r="AD4" t="e">
        <f>AND(Sheet1!E100,"AAAAAHHvHx0=")</f>
        <v>#VALUE!</v>
      </c>
      <c r="AE4" t="e">
        <f>AND(Sheet1!F100,"AAAAAHHvHx4=")</f>
        <v>#VALUE!</v>
      </c>
      <c r="AF4" t="e">
        <f>AND(Sheet1!G100,"AAAAAHHvHx8=")</f>
        <v>#VALUE!</v>
      </c>
      <c r="AG4">
        <f>IF(Sheet1!101:101,"AAAAAHHvHyA=",0)</f>
        <v>0</v>
      </c>
      <c r="AH4" t="e">
        <f>AND(Sheet1!A101,"AAAAAHHvHyE=")</f>
        <v>#VALUE!</v>
      </c>
      <c r="AI4" t="e">
        <f>AND(Sheet1!B101,"AAAAAHHvHyI=")</f>
        <v>#VALUE!</v>
      </c>
      <c r="AJ4" t="e">
        <f>AND(Sheet1!C101,"AAAAAHHvHyM=")</f>
        <v>#VALUE!</v>
      </c>
      <c r="AK4" t="e">
        <f>AND(Sheet1!D101,"AAAAAHHvHyQ=")</f>
        <v>#VALUE!</v>
      </c>
      <c r="AL4" t="e">
        <f>AND(Sheet1!E101,"AAAAAHHvHyU=")</f>
        <v>#VALUE!</v>
      </c>
      <c r="AM4" t="e">
        <f>AND(Sheet1!F101,"AAAAAHHvHyY=")</f>
        <v>#VALUE!</v>
      </c>
      <c r="AN4" t="e">
        <f>AND(Sheet1!G101,"AAAAAHHvHyc=")</f>
        <v>#VALUE!</v>
      </c>
      <c r="AO4">
        <f>IF(Sheet1!102:102,"AAAAAHHvHyg=",0)</f>
        <v>0</v>
      </c>
      <c r="AP4" t="e">
        <f>AND(Sheet1!A102,"AAAAAHHvHyk=")</f>
        <v>#VALUE!</v>
      </c>
      <c r="AQ4" t="e">
        <f>AND(Sheet1!B102,"AAAAAHHvHyo=")</f>
        <v>#VALUE!</v>
      </c>
      <c r="AR4" t="e">
        <f>AND(Sheet1!C102,"AAAAAHHvHys=")</f>
        <v>#VALUE!</v>
      </c>
      <c r="AS4" t="e">
        <f>AND(Sheet1!D102,"AAAAAHHvHyw=")</f>
        <v>#VALUE!</v>
      </c>
      <c r="AT4" t="e">
        <f>AND(Sheet1!E102,"AAAAAHHvHy0=")</f>
        <v>#VALUE!</v>
      </c>
      <c r="AU4" t="e">
        <f>AND(Sheet1!F102,"AAAAAHHvHy4=")</f>
        <v>#VALUE!</v>
      </c>
      <c r="AV4" t="e">
        <f>AND(Sheet1!G102,"AAAAAHHvHy8=")</f>
        <v>#VALUE!</v>
      </c>
      <c r="AW4">
        <f>IF(Sheet1!103:103,"AAAAAHHvHzA=",0)</f>
        <v>0</v>
      </c>
      <c r="AX4" t="e">
        <f>AND(Sheet1!A103,"AAAAAHHvHzE=")</f>
        <v>#VALUE!</v>
      </c>
      <c r="AY4" t="e">
        <f>AND(Sheet1!B103,"AAAAAHHvHzI=")</f>
        <v>#VALUE!</v>
      </c>
      <c r="AZ4" t="e">
        <f>AND(Sheet1!C103,"AAAAAHHvHzM=")</f>
        <v>#VALUE!</v>
      </c>
      <c r="BA4" t="e">
        <f>AND(Sheet1!D103,"AAAAAHHvHzQ=")</f>
        <v>#VALUE!</v>
      </c>
      <c r="BB4" t="e">
        <f>AND(Sheet1!E103,"AAAAAHHvHzU=")</f>
        <v>#VALUE!</v>
      </c>
      <c r="BC4" t="e">
        <f>AND(Sheet1!F103,"AAAAAHHvHzY=")</f>
        <v>#VALUE!</v>
      </c>
      <c r="BD4" t="e">
        <f>AND(Sheet1!G103,"AAAAAHHvHzc=")</f>
        <v>#VALUE!</v>
      </c>
      <c r="BE4">
        <f>IF(Sheet1!104:104,"AAAAAHHvHzg=",0)</f>
        <v>0</v>
      </c>
      <c r="BF4" t="e">
        <f>AND(Sheet1!A104,"AAAAAHHvHzk=")</f>
        <v>#VALUE!</v>
      </c>
      <c r="BG4" t="e">
        <f>AND(Sheet1!B104,"AAAAAHHvHzo=")</f>
        <v>#VALUE!</v>
      </c>
      <c r="BH4" t="e">
        <f>AND(Sheet1!C104,"AAAAAHHvHzs=")</f>
        <v>#VALUE!</v>
      </c>
      <c r="BI4" t="e">
        <f>AND(Sheet1!D104,"AAAAAHHvHzw=")</f>
        <v>#VALUE!</v>
      </c>
      <c r="BJ4" t="e">
        <f>AND(Sheet1!E104,"AAAAAHHvHz0=")</f>
        <v>#VALUE!</v>
      </c>
      <c r="BK4" t="e">
        <f>AND(Sheet1!F104,"AAAAAHHvHz4=")</f>
        <v>#VALUE!</v>
      </c>
      <c r="BL4" t="e">
        <f>AND(Sheet1!G104,"AAAAAHHvHz8=")</f>
        <v>#VALUE!</v>
      </c>
      <c r="BM4">
        <f>IF(Sheet1!105:105,"AAAAAHHvH0A=",0)</f>
        <v>0</v>
      </c>
      <c r="BN4" t="e">
        <f>AND(Sheet1!A105,"AAAAAHHvH0E=")</f>
        <v>#VALUE!</v>
      </c>
      <c r="BO4" t="e">
        <f>AND(Sheet1!B105,"AAAAAHHvH0I=")</f>
        <v>#VALUE!</v>
      </c>
      <c r="BP4" t="e">
        <f>AND(Sheet1!C105,"AAAAAHHvH0M=")</f>
        <v>#VALUE!</v>
      </c>
      <c r="BQ4" t="e">
        <f>AND(Sheet1!D105,"AAAAAHHvH0Q=")</f>
        <v>#VALUE!</v>
      </c>
      <c r="BR4" t="e">
        <f>AND(Sheet1!E105,"AAAAAHHvH0U=")</f>
        <v>#VALUE!</v>
      </c>
      <c r="BS4" t="e">
        <f>AND(Sheet1!F105,"AAAAAHHvH0Y=")</f>
        <v>#VALUE!</v>
      </c>
      <c r="BT4" t="e">
        <f>AND(Sheet1!G105,"AAAAAHHvH0c=")</f>
        <v>#VALUE!</v>
      </c>
      <c r="BU4">
        <f>IF(Sheet1!106:106,"AAAAAHHvH0g=",0)</f>
        <v>0</v>
      </c>
      <c r="BV4" t="e">
        <f>AND(Sheet1!A106,"AAAAAHHvH0k=")</f>
        <v>#VALUE!</v>
      </c>
      <c r="BW4" t="e">
        <f>AND(Sheet1!B106,"AAAAAHHvH0o=")</f>
        <v>#VALUE!</v>
      </c>
      <c r="BX4" t="e">
        <f>AND(Sheet1!C106,"AAAAAHHvH0s=")</f>
        <v>#VALUE!</v>
      </c>
      <c r="BY4" t="e">
        <f>AND(Sheet1!D106,"AAAAAHHvH0w=")</f>
        <v>#VALUE!</v>
      </c>
      <c r="BZ4" t="e">
        <f>AND(Sheet1!E106,"AAAAAHHvH00=")</f>
        <v>#VALUE!</v>
      </c>
      <c r="CA4" t="e">
        <f>AND(Sheet1!F106,"AAAAAHHvH04=")</f>
        <v>#VALUE!</v>
      </c>
      <c r="CB4" t="e">
        <f>AND(Sheet1!G106,"AAAAAHHvH08=")</f>
        <v>#VALUE!</v>
      </c>
      <c r="CC4">
        <f>IF(Sheet1!107:107,"AAAAAHHvH1A=",0)</f>
        <v>0</v>
      </c>
      <c r="CD4" t="e">
        <f>AND(Sheet1!A107,"AAAAAHHvH1E=")</f>
        <v>#VALUE!</v>
      </c>
      <c r="CE4" t="e">
        <f>AND(Sheet1!B107,"AAAAAHHvH1I=")</f>
        <v>#VALUE!</v>
      </c>
      <c r="CF4" t="e">
        <f>AND(Sheet1!C107,"AAAAAHHvH1M=")</f>
        <v>#VALUE!</v>
      </c>
      <c r="CG4" t="e">
        <f>AND(Sheet1!D107,"AAAAAHHvH1Q=")</f>
        <v>#VALUE!</v>
      </c>
      <c r="CH4" t="e">
        <f>AND(Sheet1!E107,"AAAAAHHvH1U=")</f>
        <v>#VALUE!</v>
      </c>
      <c r="CI4" t="e">
        <f>AND(Sheet1!F107,"AAAAAHHvH1Y=")</f>
        <v>#VALUE!</v>
      </c>
      <c r="CJ4" t="e">
        <f>AND(Sheet1!G107,"AAAAAHHvH1c=")</f>
        <v>#VALUE!</v>
      </c>
      <c r="CK4">
        <f>IF(Sheet1!108:108,"AAAAAHHvH1g=",0)</f>
        <v>0</v>
      </c>
      <c r="CL4" t="e">
        <f>AND(Sheet1!A108,"AAAAAHHvH1k=")</f>
        <v>#VALUE!</v>
      </c>
      <c r="CM4" t="e">
        <f>AND(Sheet1!B108,"AAAAAHHvH1o=")</f>
        <v>#VALUE!</v>
      </c>
      <c r="CN4" t="e">
        <f>AND(Sheet1!C108,"AAAAAHHvH1s=")</f>
        <v>#VALUE!</v>
      </c>
      <c r="CO4" t="e">
        <f>AND(Sheet1!D108,"AAAAAHHvH1w=")</f>
        <v>#VALUE!</v>
      </c>
      <c r="CP4" t="e">
        <f>AND(Sheet1!E108,"AAAAAHHvH10=")</f>
        <v>#VALUE!</v>
      </c>
      <c r="CQ4" t="e">
        <f>AND(Sheet1!F108,"AAAAAHHvH14=")</f>
        <v>#VALUE!</v>
      </c>
      <c r="CR4" t="e">
        <f>AND(Sheet1!G108,"AAAAAHHvH18=")</f>
        <v>#VALUE!</v>
      </c>
      <c r="CS4">
        <f>IF(Sheet1!109:109,"AAAAAHHvH2A=",0)</f>
        <v>0</v>
      </c>
      <c r="CT4" t="e">
        <f>AND(Sheet1!A109,"AAAAAHHvH2E=")</f>
        <v>#VALUE!</v>
      </c>
      <c r="CU4" t="e">
        <f>AND(Sheet1!B109,"AAAAAHHvH2I=")</f>
        <v>#VALUE!</v>
      </c>
      <c r="CV4" t="e">
        <f>AND(Sheet1!C109,"AAAAAHHvH2M=")</f>
        <v>#VALUE!</v>
      </c>
      <c r="CW4" t="e">
        <f>AND(Sheet1!D109,"AAAAAHHvH2Q=")</f>
        <v>#VALUE!</v>
      </c>
      <c r="CX4" t="e">
        <f>AND(Sheet1!E109,"AAAAAHHvH2U=")</f>
        <v>#VALUE!</v>
      </c>
      <c r="CY4" t="e">
        <f>AND(Sheet1!F109,"AAAAAHHvH2Y=")</f>
        <v>#VALUE!</v>
      </c>
      <c r="CZ4" t="e">
        <f>AND(Sheet1!G109,"AAAAAHHvH2c=")</f>
        <v>#VALUE!</v>
      </c>
      <c r="DA4">
        <f>IF(Sheet1!110:110,"AAAAAHHvH2g=",0)</f>
        <v>0</v>
      </c>
      <c r="DB4" t="e">
        <f>AND(Sheet1!A110,"AAAAAHHvH2k=")</f>
        <v>#VALUE!</v>
      </c>
      <c r="DC4" t="e">
        <f>AND(Sheet1!B110,"AAAAAHHvH2o=")</f>
        <v>#VALUE!</v>
      </c>
      <c r="DD4" t="e">
        <f>AND(Sheet1!C110,"AAAAAHHvH2s=")</f>
        <v>#VALUE!</v>
      </c>
      <c r="DE4" t="e">
        <f>AND(Sheet1!D110,"AAAAAHHvH2w=")</f>
        <v>#VALUE!</v>
      </c>
      <c r="DF4" t="e">
        <f>AND(Sheet1!E110,"AAAAAHHvH20=")</f>
        <v>#VALUE!</v>
      </c>
      <c r="DG4" t="e">
        <f>AND(Sheet1!F110,"AAAAAHHvH24=")</f>
        <v>#VALUE!</v>
      </c>
      <c r="DH4" t="e">
        <f>AND(Sheet1!G110,"AAAAAHHvH28=")</f>
        <v>#VALUE!</v>
      </c>
      <c r="DI4">
        <f>IF(Sheet1!111:111,"AAAAAHHvH3A=",0)</f>
        <v>0</v>
      </c>
      <c r="DJ4" t="e">
        <f>AND(Sheet1!A111,"AAAAAHHvH3E=")</f>
        <v>#VALUE!</v>
      </c>
      <c r="DK4" t="e">
        <f>AND(Sheet1!B111,"AAAAAHHvH3I=")</f>
        <v>#VALUE!</v>
      </c>
      <c r="DL4" t="e">
        <f>AND(Sheet1!C111,"AAAAAHHvH3M=")</f>
        <v>#VALUE!</v>
      </c>
      <c r="DM4" t="e">
        <f>AND(Sheet1!D111,"AAAAAHHvH3Q=")</f>
        <v>#VALUE!</v>
      </c>
      <c r="DN4" t="e">
        <f>AND(Sheet1!E111,"AAAAAHHvH3U=")</f>
        <v>#VALUE!</v>
      </c>
      <c r="DO4" t="e">
        <f>AND(Sheet1!F111,"AAAAAHHvH3Y=")</f>
        <v>#VALUE!</v>
      </c>
      <c r="DP4" t="e">
        <f>AND(Sheet1!G111,"AAAAAHHvH3c=")</f>
        <v>#VALUE!</v>
      </c>
      <c r="DQ4">
        <f>IF(Sheet1!112:112,"AAAAAHHvH3g=",0)</f>
        <v>0</v>
      </c>
      <c r="DR4" t="e">
        <f>AND(Sheet1!A112,"AAAAAHHvH3k=")</f>
        <v>#VALUE!</v>
      </c>
      <c r="DS4" t="e">
        <f>AND(Sheet1!B112,"AAAAAHHvH3o=")</f>
        <v>#VALUE!</v>
      </c>
      <c r="DT4" t="e">
        <f>AND(Sheet1!C112,"AAAAAHHvH3s=")</f>
        <v>#VALUE!</v>
      </c>
      <c r="DU4" t="e">
        <f>AND(Sheet1!D112,"AAAAAHHvH3w=")</f>
        <v>#VALUE!</v>
      </c>
      <c r="DV4" t="e">
        <f>AND(Sheet1!E112,"AAAAAHHvH30=")</f>
        <v>#VALUE!</v>
      </c>
      <c r="DW4" t="e">
        <f>AND(Sheet1!F112,"AAAAAHHvH34=")</f>
        <v>#VALUE!</v>
      </c>
      <c r="DX4" t="e">
        <f>AND(Sheet1!G112,"AAAAAHHvH38=")</f>
        <v>#VALUE!</v>
      </c>
      <c r="DY4">
        <f>IF(Sheet1!113:113,"AAAAAHHvH4A=",0)</f>
        <v>0</v>
      </c>
      <c r="DZ4" t="e">
        <f>AND(Sheet1!A113,"AAAAAHHvH4E=")</f>
        <v>#VALUE!</v>
      </c>
      <c r="EA4" t="e">
        <f>AND(Sheet1!B113,"AAAAAHHvH4I=")</f>
        <v>#VALUE!</v>
      </c>
      <c r="EB4" t="e">
        <f>AND(Sheet1!C113,"AAAAAHHvH4M=")</f>
        <v>#VALUE!</v>
      </c>
      <c r="EC4" t="e">
        <f>AND(Sheet1!D113,"AAAAAHHvH4Q=")</f>
        <v>#VALUE!</v>
      </c>
      <c r="ED4" t="e">
        <f>AND(Sheet1!E113,"AAAAAHHvH4U=")</f>
        <v>#VALUE!</v>
      </c>
      <c r="EE4" t="e">
        <f>AND(Sheet1!F113,"AAAAAHHvH4Y=")</f>
        <v>#VALUE!</v>
      </c>
      <c r="EF4" t="e">
        <f>AND(Sheet1!G113,"AAAAAHHvH4c=")</f>
        <v>#VALUE!</v>
      </c>
      <c r="EG4">
        <f>IF(Sheet1!114:114,"AAAAAHHvH4g=",0)</f>
        <v>0</v>
      </c>
      <c r="EH4" t="e">
        <f>AND(Sheet1!A114,"AAAAAHHvH4k=")</f>
        <v>#VALUE!</v>
      </c>
      <c r="EI4" t="e">
        <f>AND(Sheet1!B114,"AAAAAHHvH4o=")</f>
        <v>#VALUE!</v>
      </c>
      <c r="EJ4" t="e">
        <f>AND(Sheet1!C114,"AAAAAHHvH4s=")</f>
        <v>#VALUE!</v>
      </c>
      <c r="EK4" t="e">
        <f>AND(Sheet1!D114,"AAAAAHHvH4w=")</f>
        <v>#VALUE!</v>
      </c>
      <c r="EL4" t="e">
        <f>AND(Sheet1!E114,"AAAAAHHvH40=")</f>
        <v>#VALUE!</v>
      </c>
      <c r="EM4" t="e">
        <f>AND(Sheet1!F114,"AAAAAHHvH44=")</f>
        <v>#VALUE!</v>
      </c>
      <c r="EN4" t="e">
        <f>AND(Sheet1!G114,"AAAAAHHvH48=")</f>
        <v>#VALUE!</v>
      </c>
      <c r="EO4">
        <f>IF(Sheet1!115:115,"AAAAAHHvH5A=",0)</f>
        <v>0</v>
      </c>
      <c r="EP4" t="e">
        <f>AND(Sheet1!A115,"AAAAAHHvH5E=")</f>
        <v>#VALUE!</v>
      </c>
      <c r="EQ4" t="e">
        <f>AND(Sheet1!B115,"AAAAAHHvH5I=")</f>
        <v>#VALUE!</v>
      </c>
      <c r="ER4" t="e">
        <f>AND(Sheet1!C115,"AAAAAHHvH5M=")</f>
        <v>#VALUE!</v>
      </c>
      <c r="ES4" t="e">
        <f>AND(Sheet1!D115,"AAAAAHHvH5Q=")</f>
        <v>#VALUE!</v>
      </c>
      <c r="ET4" t="e">
        <f>AND(Sheet1!E115,"AAAAAHHvH5U=")</f>
        <v>#VALUE!</v>
      </c>
      <c r="EU4" t="e">
        <f>AND(Sheet1!F115,"AAAAAHHvH5Y=")</f>
        <v>#VALUE!</v>
      </c>
      <c r="EV4" t="e">
        <f>AND(Sheet1!G115,"AAAAAHHvH5c=")</f>
        <v>#VALUE!</v>
      </c>
      <c r="EW4">
        <f>IF(Sheet1!116:116,"AAAAAHHvH5g=",0)</f>
        <v>0</v>
      </c>
      <c r="EX4" t="e">
        <f>AND(Sheet1!A116,"AAAAAHHvH5k=")</f>
        <v>#VALUE!</v>
      </c>
      <c r="EY4" t="e">
        <f>AND(Sheet1!B116,"AAAAAHHvH5o=")</f>
        <v>#VALUE!</v>
      </c>
      <c r="EZ4" t="e">
        <f>AND(Sheet1!C116,"AAAAAHHvH5s=")</f>
        <v>#VALUE!</v>
      </c>
      <c r="FA4" t="e">
        <f>AND(Sheet1!D116,"AAAAAHHvH5w=")</f>
        <v>#VALUE!</v>
      </c>
      <c r="FB4" t="e">
        <f>AND(Sheet1!E116,"AAAAAHHvH50=")</f>
        <v>#VALUE!</v>
      </c>
      <c r="FC4" t="e">
        <f>AND(Sheet1!F116,"AAAAAHHvH54=")</f>
        <v>#VALUE!</v>
      </c>
      <c r="FD4" t="e">
        <f>AND(Sheet1!G116,"AAAAAHHvH58=")</f>
        <v>#VALUE!</v>
      </c>
      <c r="FE4">
        <f>IF(Sheet1!117:117,"AAAAAHHvH6A=",0)</f>
        <v>0</v>
      </c>
      <c r="FF4" t="e">
        <f>AND(Sheet1!A117,"AAAAAHHvH6E=")</f>
        <v>#VALUE!</v>
      </c>
      <c r="FG4" t="e">
        <f>AND(Sheet1!B117,"AAAAAHHvH6I=")</f>
        <v>#VALUE!</v>
      </c>
      <c r="FH4" t="e">
        <f>AND(Sheet1!C117,"AAAAAHHvH6M=")</f>
        <v>#VALUE!</v>
      </c>
      <c r="FI4" t="e">
        <f>AND(Sheet1!D117,"AAAAAHHvH6Q=")</f>
        <v>#VALUE!</v>
      </c>
      <c r="FJ4" t="e">
        <f>AND(Sheet1!E117,"AAAAAHHvH6U=")</f>
        <v>#VALUE!</v>
      </c>
      <c r="FK4" t="e">
        <f>AND(Sheet1!F117,"AAAAAHHvH6Y=")</f>
        <v>#VALUE!</v>
      </c>
      <c r="FL4" t="e">
        <f>AND(Sheet1!G117,"AAAAAHHvH6c=")</f>
        <v>#VALUE!</v>
      </c>
      <c r="FM4">
        <f>IF(Sheet1!118:118,"AAAAAHHvH6g=",0)</f>
        <v>0</v>
      </c>
      <c r="FN4" t="e">
        <f>AND(Sheet1!A118,"AAAAAHHvH6k=")</f>
        <v>#VALUE!</v>
      </c>
      <c r="FO4" t="e">
        <f>AND(Sheet1!B118,"AAAAAHHvH6o=")</f>
        <v>#VALUE!</v>
      </c>
      <c r="FP4" t="e">
        <f>AND(Sheet1!C118,"AAAAAHHvH6s=")</f>
        <v>#VALUE!</v>
      </c>
      <c r="FQ4" t="e">
        <f>AND(Sheet1!D118,"AAAAAHHvH6w=")</f>
        <v>#VALUE!</v>
      </c>
      <c r="FR4" t="e">
        <f>AND(Sheet1!E118,"AAAAAHHvH60=")</f>
        <v>#VALUE!</v>
      </c>
      <c r="FS4" t="e">
        <f>AND(Sheet1!F118,"AAAAAHHvH64=")</f>
        <v>#VALUE!</v>
      </c>
      <c r="FT4" t="e">
        <f>AND(Sheet1!G118,"AAAAAHHvH68=")</f>
        <v>#VALUE!</v>
      </c>
      <c r="FU4">
        <f>IF(Sheet1!119:119,"AAAAAHHvH7A=",0)</f>
        <v>0</v>
      </c>
      <c r="FV4" t="e">
        <f>AND(Sheet1!A119,"AAAAAHHvH7E=")</f>
        <v>#VALUE!</v>
      </c>
      <c r="FW4" t="e">
        <f>AND(Sheet1!B119,"AAAAAHHvH7I=")</f>
        <v>#VALUE!</v>
      </c>
      <c r="FX4" t="e">
        <f>AND(Sheet1!C119,"AAAAAHHvH7M=")</f>
        <v>#VALUE!</v>
      </c>
      <c r="FY4" t="e">
        <f>AND(Sheet1!D119,"AAAAAHHvH7Q=")</f>
        <v>#VALUE!</v>
      </c>
      <c r="FZ4" t="e">
        <f>AND(Sheet1!E119,"AAAAAHHvH7U=")</f>
        <v>#VALUE!</v>
      </c>
      <c r="GA4" t="e">
        <f>AND(Sheet1!F119,"AAAAAHHvH7Y=")</f>
        <v>#VALUE!</v>
      </c>
      <c r="GB4" t="e">
        <f>AND(Sheet1!G119,"AAAAAHHvH7c=")</f>
        <v>#VALUE!</v>
      </c>
      <c r="GC4">
        <f>IF(Sheet1!120:120,"AAAAAHHvH7g=",0)</f>
        <v>0</v>
      </c>
      <c r="GD4" t="e">
        <f>AND(Sheet1!A120,"AAAAAHHvH7k=")</f>
        <v>#VALUE!</v>
      </c>
      <c r="GE4" t="e">
        <f>AND(Sheet1!B120,"AAAAAHHvH7o=")</f>
        <v>#VALUE!</v>
      </c>
      <c r="GF4" t="e">
        <f>AND(Sheet1!C120,"AAAAAHHvH7s=")</f>
        <v>#VALUE!</v>
      </c>
      <c r="GG4" t="e">
        <f>AND(Sheet1!D120,"AAAAAHHvH7w=")</f>
        <v>#VALUE!</v>
      </c>
      <c r="GH4" t="e">
        <f>AND(Sheet1!E120,"AAAAAHHvH70=")</f>
        <v>#VALUE!</v>
      </c>
      <c r="GI4" t="e">
        <f>AND(Sheet1!F120,"AAAAAHHvH74=")</f>
        <v>#VALUE!</v>
      </c>
      <c r="GJ4" t="e">
        <f>AND(Sheet1!G120,"AAAAAHHvH78=")</f>
        <v>#VALUE!</v>
      </c>
      <c r="GK4">
        <f>IF(Sheet1!121:121,"AAAAAHHvH8A=",0)</f>
        <v>0</v>
      </c>
      <c r="GL4" t="e">
        <f>AND(Sheet1!A121,"AAAAAHHvH8E=")</f>
        <v>#VALUE!</v>
      </c>
      <c r="GM4" t="e">
        <f>AND(Sheet1!B121,"AAAAAHHvH8I=")</f>
        <v>#VALUE!</v>
      </c>
      <c r="GN4" t="e">
        <f>AND(Sheet1!C121,"AAAAAHHvH8M=")</f>
        <v>#VALUE!</v>
      </c>
      <c r="GO4" t="e">
        <f>AND(Sheet1!D121,"AAAAAHHvH8Q=")</f>
        <v>#VALUE!</v>
      </c>
      <c r="GP4" t="e">
        <f>AND(Sheet1!E121,"AAAAAHHvH8U=")</f>
        <v>#VALUE!</v>
      </c>
      <c r="GQ4" t="e">
        <f>AND(Sheet1!F121,"AAAAAHHvH8Y=")</f>
        <v>#VALUE!</v>
      </c>
      <c r="GR4" t="e">
        <f>AND(Sheet1!G121,"AAAAAHHvH8c=")</f>
        <v>#VALUE!</v>
      </c>
      <c r="GS4">
        <f>IF(Sheet1!122:122,"AAAAAHHvH8g=",0)</f>
        <v>0</v>
      </c>
      <c r="GT4" t="e">
        <f>AND(Sheet1!A122,"AAAAAHHvH8k=")</f>
        <v>#VALUE!</v>
      </c>
      <c r="GU4" t="e">
        <f>AND(Sheet1!B122,"AAAAAHHvH8o=")</f>
        <v>#VALUE!</v>
      </c>
      <c r="GV4" t="e">
        <f>AND(Sheet1!C122,"AAAAAHHvH8s=")</f>
        <v>#VALUE!</v>
      </c>
      <c r="GW4" t="e">
        <f>AND(Sheet1!D122,"AAAAAHHvH8w=")</f>
        <v>#VALUE!</v>
      </c>
      <c r="GX4" t="e">
        <f>AND(Sheet1!E122,"AAAAAHHvH80=")</f>
        <v>#VALUE!</v>
      </c>
      <c r="GY4" t="e">
        <f>AND(Sheet1!F122,"AAAAAHHvH84=")</f>
        <v>#VALUE!</v>
      </c>
      <c r="GZ4" t="e">
        <f>AND(Sheet1!G122,"AAAAAHHvH88=")</f>
        <v>#VALUE!</v>
      </c>
      <c r="HA4">
        <f>IF(Sheet1!123:123,"AAAAAHHvH9A=",0)</f>
        <v>0</v>
      </c>
      <c r="HB4" t="e">
        <f>AND(Sheet1!A123,"AAAAAHHvH9E=")</f>
        <v>#VALUE!</v>
      </c>
      <c r="HC4" t="e">
        <f>AND(Sheet1!B123,"AAAAAHHvH9I=")</f>
        <v>#VALUE!</v>
      </c>
      <c r="HD4" t="e">
        <f>AND(Sheet1!C123,"AAAAAHHvH9M=")</f>
        <v>#VALUE!</v>
      </c>
      <c r="HE4" t="e">
        <f>AND(Sheet1!D123,"AAAAAHHvH9Q=")</f>
        <v>#VALUE!</v>
      </c>
      <c r="HF4" t="e">
        <f>AND(Sheet1!E123,"AAAAAHHvH9U=")</f>
        <v>#VALUE!</v>
      </c>
      <c r="HG4" t="e">
        <f>AND(Sheet1!F123,"AAAAAHHvH9Y=")</f>
        <v>#VALUE!</v>
      </c>
      <c r="HH4" t="e">
        <f>AND(Sheet1!G123,"AAAAAHHvH9c=")</f>
        <v>#VALUE!</v>
      </c>
      <c r="HI4">
        <f>IF(Sheet1!124:124,"AAAAAHHvH9g=",0)</f>
        <v>0</v>
      </c>
      <c r="HJ4" t="e">
        <f>AND(Sheet1!A124,"AAAAAHHvH9k=")</f>
        <v>#VALUE!</v>
      </c>
      <c r="HK4" t="e">
        <f>AND(Sheet1!B124,"AAAAAHHvH9o=")</f>
        <v>#VALUE!</v>
      </c>
      <c r="HL4" t="e">
        <f>AND(Sheet1!C124,"AAAAAHHvH9s=")</f>
        <v>#VALUE!</v>
      </c>
      <c r="HM4" t="e">
        <f>AND(Sheet1!D124,"AAAAAHHvH9w=")</f>
        <v>#VALUE!</v>
      </c>
      <c r="HN4" t="e">
        <f>AND(Sheet1!E124,"AAAAAHHvH90=")</f>
        <v>#VALUE!</v>
      </c>
      <c r="HO4" t="e">
        <f>AND(Sheet1!F124,"AAAAAHHvH94=")</f>
        <v>#VALUE!</v>
      </c>
      <c r="HP4" t="e">
        <f>AND(Sheet1!G124,"AAAAAHHvH98=")</f>
        <v>#VALUE!</v>
      </c>
      <c r="HQ4">
        <f>IF(Sheet1!125:125,"AAAAAHHvH+A=",0)</f>
        <v>0</v>
      </c>
      <c r="HR4" t="e">
        <f>AND(Sheet1!A125,"AAAAAHHvH+E=")</f>
        <v>#VALUE!</v>
      </c>
      <c r="HS4" t="e">
        <f>AND(Sheet1!B125,"AAAAAHHvH+I=")</f>
        <v>#VALUE!</v>
      </c>
      <c r="HT4" t="e">
        <f>AND(Sheet1!C125,"AAAAAHHvH+M=")</f>
        <v>#VALUE!</v>
      </c>
      <c r="HU4" t="e">
        <f>AND(Sheet1!D125,"AAAAAHHvH+Q=")</f>
        <v>#VALUE!</v>
      </c>
      <c r="HV4" t="e">
        <f>AND(Sheet1!E125,"AAAAAHHvH+U=")</f>
        <v>#VALUE!</v>
      </c>
      <c r="HW4" t="e">
        <f>AND(Sheet1!F125,"AAAAAHHvH+Y=")</f>
        <v>#VALUE!</v>
      </c>
      <c r="HX4" t="e">
        <f>AND(Sheet1!G125,"AAAAAHHvH+c=")</f>
        <v>#VALUE!</v>
      </c>
      <c r="HY4">
        <f>IF(Sheet1!126:126,"AAAAAHHvH+g=",0)</f>
        <v>0</v>
      </c>
      <c r="HZ4" t="e">
        <f>AND(Sheet1!A126,"AAAAAHHvH+k=")</f>
        <v>#VALUE!</v>
      </c>
      <c r="IA4" t="e">
        <f>AND(Sheet1!B126,"AAAAAHHvH+o=")</f>
        <v>#VALUE!</v>
      </c>
      <c r="IB4" t="e">
        <f>AND(Sheet1!C126,"AAAAAHHvH+s=")</f>
        <v>#VALUE!</v>
      </c>
      <c r="IC4" t="e">
        <f>AND(Sheet1!D126,"AAAAAHHvH+w=")</f>
        <v>#VALUE!</v>
      </c>
      <c r="ID4" t="e">
        <f>AND(Sheet1!E126,"AAAAAHHvH+0=")</f>
        <v>#VALUE!</v>
      </c>
      <c r="IE4" t="e">
        <f>AND(Sheet1!F126,"AAAAAHHvH+4=")</f>
        <v>#VALUE!</v>
      </c>
      <c r="IF4" t="e">
        <f>AND(Sheet1!G126,"AAAAAHHvH+8=")</f>
        <v>#VALUE!</v>
      </c>
      <c r="IG4">
        <f>IF(Sheet1!127:127,"AAAAAHHvH/A=",0)</f>
        <v>0</v>
      </c>
      <c r="IH4" t="e">
        <f>AND(Sheet1!A127,"AAAAAHHvH/E=")</f>
        <v>#VALUE!</v>
      </c>
      <c r="II4" t="e">
        <f>AND(Sheet1!B127,"AAAAAHHvH/I=")</f>
        <v>#VALUE!</v>
      </c>
      <c r="IJ4" t="e">
        <f>AND(Sheet1!C127,"AAAAAHHvH/M=")</f>
        <v>#VALUE!</v>
      </c>
      <c r="IK4" t="e">
        <f>AND(Sheet1!D127,"AAAAAHHvH/Q=")</f>
        <v>#VALUE!</v>
      </c>
      <c r="IL4" t="e">
        <f>AND(Sheet1!E127,"AAAAAHHvH/U=")</f>
        <v>#VALUE!</v>
      </c>
      <c r="IM4" t="e">
        <f>AND(Sheet1!F127,"AAAAAHHvH/Y=")</f>
        <v>#VALUE!</v>
      </c>
      <c r="IN4" t="e">
        <f>AND(Sheet1!G127,"AAAAAHHvH/c=")</f>
        <v>#VALUE!</v>
      </c>
      <c r="IO4">
        <f>IF(Sheet1!128:128,"AAAAAHHvH/g=",0)</f>
        <v>0</v>
      </c>
      <c r="IP4" t="e">
        <f>AND(Sheet1!A128,"AAAAAHHvH/k=")</f>
        <v>#VALUE!</v>
      </c>
      <c r="IQ4" t="e">
        <f>AND(Sheet1!B128,"AAAAAHHvH/o=")</f>
        <v>#VALUE!</v>
      </c>
      <c r="IR4" t="e">
        <f>AND(Sheet1!C128,"AAAAAHHvH/s=")</f>
        <v>#VALUE!</v>
      </c>
      <c r="IS4" t="e">
        <f>AND(Sheet1!D128,"AAAAAHHvH/w=")</f>
        <v>#VALUE!</v>
      </c>
      <c r="IT4" t="e">
        <f>AND(Sheet1!E128,"AAAAAHHvH/0=")</f>
        <v>#VALUE!</v>
      </c>
      <c r="IU4" t="e">
        <f>AND(Sheet1!F128,"AAAAAHHvH/4=")</f>
        <v>#VALUE!</v>
      </c>
      <c r="IV4" t="e">
        <f>AND(Sheet1!G128,"AAAAAHHvH/8=")</f>
        <v>#VALUE!</v>
      </c>
    </row>
    <row r="5" spans="1:256">
      <c r="A5" t="str">
        <f>IF(Sheet1!129:129,"AAAAAD/v/gA=",0)</f>
        <v>AAAAAD/v/gA=</v>
      </c>
      <c r="B5" t="e">
        <f>AND(Sheet1!A129,"AAAAAD/v/gE=")</f>
        <v>#VALUE!</v>
      </c>
      <c r="C5" t="e">
        <f>AND(Sheet1!B129,"AAAAAD/v/gI=")</f>
        <v>#VALUE!</v>
      </c>
      <c r="D5" t="e">
        <f>AND(Sheet1!C129,"AAAAAD/v/gM=")</f>
        <v>#VALUE!</v>
      </c>
      <c r="E5" t="e">
        <f>AND(Sheet1!D129,"AAAAAD/v/gQ=")</f>
        <v>#VALUE!</v>
      </c>
      <c r="F5" t="e">
        <f>AND(Sheet1!E129,"AAAAAD/v/gU=")</f>
        <v>#VALUE!</v>
      </c>
      <c r="G5" t="e">
        <f>AND(Sheet1!F129,"AAAAAD/v/gY=")</f>
        <v>#VALUE!</v>
      </c>
      <c r="H5" t="e">
        <f>AND(Sheet1!G129,"AAAAAD/v/gc=")</f>
        <v>#VALUE!</v>
      </c>
      <c r="I5">
        <f>IF(Sheet1!130:130,"AAAAAD/v/gg=",0)</f>
        <v>0</v>
      </c>
      <c r="J5" t="e">
        <f>AND(Sheet1!A130,"AAAAAD/v/gk=")</f>
        <v>#VALUE!</v>
      </c>
      <c r="K5" t="e">
        <f>AND(Sheet1!B130,"AAAAAD/v/go=")</f>
        <v>#VALUE!</v>
      </c>
      <c r="L5" t="e">
        <f>AND(Sheet1!C130,"AAAAAD/v/gs=")</f>
        <v>#VALUE!</v>
      </c>
      <c r="M5" t="e">
        <f>AND(Sheet1!D130,"AAAAAD/v/gw=")</f>
        <v>#VALUE!</v>
      </c>
      <c r="N5" t="e">
        <f>AND(Sheet1!E130,"AAAAAD/v/g0=")</f>
        <v>#VALUE!</v>
      </c>
      <c r="O5" t="e">
        <f>AND(Sheet1!F130,"AAAAAD/v/g4=")</f>
        <v>#VALUE!</v>
      </c>
      <c r="P5" t="e">
        <f>AND(Sheet1!G130,"AAAAAD/v/g8=")</f>
        <v>#VALUE!</v>
      </c>
      <c r="Q5">
        <f>IF(Sheet1!131:131,"AAAAAD/v/hA=",0)</f>
        <v>0</v>
      </c>
      <c r="R5" t="e">
        <f>AND(Sheet1!A131,"AAAAAD/v/hE=")</f>
        <v>#VALUE!</v>
      </c>
      <c r="S5" t="e">
        <f>AND(Sheet1!B131,"AAAAAD/v/hI=")</f>
        <v>#VALUE!</v>
      </c>
      <c r="T5" t="e">
        <f>AND(Sheet1!C131,"AAAAAD/v/hM=")</f>
        <v>#VALUE!</v>
      </c>
      <c r="U5" t="e">
        <f>AND(Sheet1!D131,"AAAAAD/v/hQ=")</f>
        <v>#VALUE!</v>
      </c>
      <c r="V5" t="e">
        <f>AND(Sheet1!E131,"AAAAAD/v/hU=")</f>
        <v>#VALUE!</v>
      </c>
      <c r="W5" t="e">
        <f>AND(Sheet1!F131,"AAAAAD/v/hY=")</f>
        <v>#VALUE!</v>
      </c>
      <c r="X5" t="e">
        <f>AND(Sheet1!G131,"AAAAAD/v/hc=")</f>
        <v>#VALUE!</v>
      </c>
      <c r="Y5">
        <f>IF(Sheet1!132:132,"AAAAAD/v/hg=",0)</f>
        <v>0</v>
      </c>
      <c r="Z5" t="e">
        <f>AND(Sheet1!A132,"AAAAAD/v/hk=")</f>
        <v>#VALUE!</v>
      </c>
      <c r="AA5" t="e">
        <f>AND(Sheet1!B132,"AAAAAD/v/ho=")</f>
        <v>#VALUE!</v>
      </c>
      <c r="AB5" t="e">
        <f>AND(Sheet1!C132,"AAAAAD/v/hs=")</f>
        <v>#VALUE!</v>
      </c>
      <c r="AC5" t="e">
        <f>AND(Sheet1!D132,"AAAAAD/v/hw=")</f>
        <v>#VALUE!</v>
      </c>
      <c r="AD5" t="e">
        <f>AND(Sheet1!E132,"AAAAAD/v/h0=")</f>
        <v>#VALUE!</v>
      </c>
      <c r="AE5" t="e">
        <f>AND(Sheet1!F132,"AAAAAD/v/h4=")</f>
        <v>#VALUE!</v>
      </c>
      <c r="AF5" t="e">
        <f>AND(Sheet1!G132,"AAAAAD/v/h8=")</f>
        <v>#VALUE!</v>
      </c>
      <c r="AG5">
        <f>IF(Sheet1!133:133,"AAAAAD/v/iA=",0)</f>
        <v>0</v>
      </c>
      <c r="AH5" t="e">
        <f>AND(Sheet1!A133,"AAAAAD/v/iE=")</f>
        <v>#VALUE!</v>
      </c>
      <c r="AI5" t="e">
        <f>AND(Sheet1!B133,"AAAAAD/v/iI=")</f>
        <v>#VALUE!</v>
      </c>
      <c r="AJ5" t="e">
        <f>AND(Sheet1!C133,"AAAAAD/v/iM=")</f>
        <v>#VALUE!</v>
      </c>
      <c r="AK5" t="e">
        <f>AND(Sheet1!D133,"AAAAAD/v/iQ=")</f>
        <v>#VALUE!</v>
      </c>
      <c r="AL5" t="e">
        <f>AND(Sheet1!E133,"AAAAAD/v/iU=")</f>
        <v>#VALUE!</v>
      </c>
      <c r="AM5" t="e">
        <f>AND(Sheet1!F133,"AAAAAD/v/iY=")</f>
        <v>#VALUE!</v>
      </c>
      <c r="AN5" t="e">
        <f>AND(Sheet1!G133,"AAAAAD/v/ic=")</f>
        <v>#VALUE!</v>
      </c>
      <c r="AO5">
        <f>IF(Sheet1!134:134,"AAAAAD/v/ig=",0)</f>
        <v>0</v>
      </c>
      <c r="AP5" t="e">
        <f>AND(Sheet1!A134,"AAAAAD/v/ik=")</f>
        <v>#VALUE!</v>
      </c>
      <c r="AQ5" t="e">
        <f>AND(Sheet1!B134,"AAAAAD/v/io=")</f>
        <v>#VALUE!</v>
      </c>
      <c r="AR5" t="e">
        <f>AND(Sheet1!C134,"AAAAAD/v/is=")</f>
        <v>#VALUE!</v>
      </c>
      <c r="AS5" t="e">
        <f>AND(Sheet1!D134,"AAAAAD/v/iw=")</f>
        <v>#VALUE!</v>
      </c>
      <c r="AT5" t="e">
        <f>AND(Sheet1!E134,"AAAAAD/v/i0=")</f>
        <v>#VALUE!</v>
      </c>
      <c r="AU5" t="e">
        <f>AND(Sheet1!F134,"AAAAAD/v/i4=")</f>
        <v>#VALUE!</v>
      </c>
      <c r="AV5" t="e">
        <f>AND(Sheet1!G134,"AAAAAD/v/i8=")</f>
        <v>#VALUE!</v>
      </c>
      <c r="AW5">
        <f>IF(Sheet1!135:135,"AAAAAD/v/jA=",0)</f>
        <v>0</v>
      </c>
      <c r="AX5" t="e">
        <f>AND(Sheet1!A135,"AAAAAD/v/jE=")</f>
        <v>#VALUE!</v>
      </c>
      <c r="AY5" t="e">
        <f>AND(Sheet1!B135,"AAAAAD/v/jI=")</f>
        <v>#VALUE!</v>
      </c>
      <c r="AZ5" t="e">
        <f>AND(Sheet1!C135,"AAAAAD/v/jM=")</f>
        <v>#VALUE!</v>
      </c>
      <c r="BA5" t="e">
        <f>AND(Sheet1!D135,"AAAAAD/v/jQ=")</f>
        <v>#VALUE!</v>
      </c>
      <c r="BB5" t="e">
        <f>AND(Sheet1!E135,"AAAAAD/v/jU=")</f>
        <v>#VALUE!</v>
      </c>
      <c r="BC5" t="e">
        <f>AND(Sheet1!F135,"AAAAAD/v/jY=")</f>
        <v>#VALUE!</v>
      </c>
      <c r="BD5" t="e">
        <f>AND(Sheet1!G135,"AAAAAD/v/jc=")</f>
        <v>#VALUE!</v>
      </c>
      <c r="BE5">
        <f>IF(Sheet1!136:136,"AAAAAD/v/jg=",0)</f>
        <v>0</v>
      </c>
      <c r="BF5" t="e">
        <f>AND(Sheet1!A136,"AAAAAD/v/jk=")</f>
        <v>#VALUE!</v>
      </c>
      <c r="BG5" t="e">
        <f>AND(Sheet1!B136,"AAAAAD/v/jo=")</f>
        <v>#VALUE!</v>
      </c>
      <c r="BH5" t="e">
        <f>AND(Sheet1!C136,"AAAAAD/v/js=")</f>
        <v>#VALUE!</v>
      </c>
      <c r="BI5" t="e">
        <f>AND(Sheet1!D136,"AAAAAD/v/jw=")</f>
        <v>#VALUE!</v>
      </c>
      <c r="BJ5" t="e">
        <f>AND(Sheet1!E136,"AAAAAD/v/j0=")</f>
        <v>#VALUE!</v>
      </c>
      <c r="BK5" t="e">
        <f>AND(Sheet1!F136,"AAAAAD/v/j4=")</f>
        <v>#VALUE!</v>
      </c>
      <c r="BL5" t="e">
        <f>AND(Sheet1!G136,"AAAAAD/v/j8=")</f>
        <v>#VALUE!</v>
      </c>
      <c r="BM5">
        <f>IF(Sheet1!137:137,"AAAAAD/v/kA=",0)</f>
        <v>0</v>
      </c>
      <c r="BN5" t="e">
        <f>AND(Sheet1!A137,"AAAAAD/v/kE=")</f>
        <v>#VALUE!</v>
      </c>
      <c r="BO5" t="e">
        <f>AND(Sheet1!B137,"AAAAAD/v/kI=")</f>
        <v>#VALUE!</v>
      </c>
      <c r="BP5" t="e">
        <f>AND(Sheet1!C137,"AAAAAD/v/kM=")</f>
        <v>#VALUE!</v>
      </c>
      <c r="BQ5" t="e">
        <f>AND(Sheet1!D137,"AAAAAD/v/kQ=")</f>
        <v>#VALUE!</v>
      </c>
      <c r="BR5" t="e">
        <f>AND(Sheet1!E137,"AAAAAD/v/kU=")</f>
        <v>#VALUE!</v>
      </c>
      <c r="BS5" t="e">
        <f>AND(Sheet1!F137,"AAAAAD/v/kY=")</f>
        <v>#VALUE!</v>
      </c>
      <c r="BT5" t="e">
        <f>AND(Sheet1!G137,"AAAAAD/v/kc=")</f>
        <v>#VALUE!</v>
      </c>
      <c r="BU5">
        <f>IF(Sheet1!138:138,"AAAAAD/v/kg=",0)</f>
        <v>0</v>
      </c>
      <c r="BV5" t="e">
        <f>AND(Sheet1!A138,"AAAAAD/v/kk=")</f>
        <v>#VALUE!</v>
      </c>
      <c r="BW5" t="e">
        <f>AND(Sheet1!B138,"AAAAAD/v/ko=")</f>
        <v>#VALUE!</v>
      </c>
      <c r="BX5" t="e">
        <f>AND(Sheet1!C138,"AAAAAD/v/ks=")</f>
        <v>#VALUE!</v>
      </c>
      <c r="BY5" t="e">
        <f>AND(Sheet1!D138,"AAAAAD/v/kw=")</f>
        <v>#VALUE!</v>
      </c>
      <c r="BZ5" t="e">
        <f>AND(Sheet1!E138,"AAAAAD/v/k0=")</f>
        <v>#VALUE!</v>
      </c>
      <c r="CA5" t="e">
        <f>AND(Sheet1!F138,"AAAAAD/v/k4=")</f>
        <v>#VALUE!</v>
      </c>
      <c r="CB5" t="e">
        <f>AND(Sheet1!G138,"AAAAAD/v/k8=")</f>
        <v>#VALUE!</v>
      </c>
      <c r="CC5">
        <f>IF(Sheet1!139:139,"AAAAAD/v/lA=",0)</f>
        <v>0</v>
      </c>
      <c r="CD5" t="e">
        <f>AND(Sheet1!A139,"AAAAAD/v/lE=")</f>
        <v>#VALUE!</v>
      </c>
      <c r="CE5" t="e">
        <f>AND(Sheet1!B139,"AAAAAD/v/lI=")</f>
        <v>#VALUE!</v>
      </c>
      <c r="CF5" t="e">
        <f>AND(Sheet1!C139,"AAAAAD/v/lM=")</f>
        <v>#VALUE!</v>
      </c>
      <c r="CG5" t="e">
        <f>AND(Sheet1!D139,"AAAAAD/v/lQ=")</f>
        <v>#VALUE!</v>
      </c>
      <c r="CH5" t="e">
        <f>AND(Sheet1!E139,"AAAAAD/v/lU=")</f>
        <v>#VALUE!</v>
      </c>
      <c r="CI5" t="e">
        <f>AND(Sheet1!F139,"AAAAAD/v/lY=")</f>
        <v>#VALUE!</v>
      </c>
      <c r="CJ5" t="e">
        <f>AND(Sheet1!G139,"AAAAAD/v/lc=")</f>
        <v>#VALUE!</v>
      </c>
      <c r="CK5">
        <f>IF(Sheet1!140:140,"AAAAAD/v/lg=",0)</f>
        <v>0</v>
      </c>
      <c r="CL5" t="e">
        <f>AND(Sheet1!A140,"AAAAAD/v/lk=")</f>
        <v>#VALUE!</v>
      </c>
      <c r="CM5" t="e">
        <f>AND(Sheet1!B140,"AAAAAD/v/lo=")</f>
        <v>#VALUE!</v>
      </c>
      <c r="CN5" t="e">
        <f>AND(Sheet1!C140,"AAAAAD/v/ls=")</f>
        <v>#VALUE!</v>
      </c>
      <c r="CO5" t="e">
        <f>AND(Sheet1!D140,"AAAAAD/v/lw=")</f>
        <v>#VALUE!</v>
      </c>
      <c r="CP5" t="e">
        <f>AND(Sheet1!E140,"AAAAAD/v/l0=")</f>
        <v>#VALUE!</v>
      </c>
      <c r="CQ5" t="e">
        <f>AND(Sheet1!F140,"AAAAAD/v/l4=")</f>
        <v>#VALUE!</v>
      </c>
      <c r="CR5" t="e">
        <f>AND(Sheet1!G140,"AAAAAD/v/l8=")</f>
        <v>#VALUE!</v>
      </c>
      <c r="CS5">
        <f>IF(Sheet1!141:141,"AAAAAD/v/mA=",0)</f>
        <v>0</v>
      </c>
      <c r="CT5" t="e">
        <f>AND(Sheet1!A141,"AAAAAD/v/mE=")</f>
        <v>#VALUE!</v>
      </c>
      <c r="CU5" t="e">
        <f>AND(Sheet1!B141,"AAAAAD/v/mI=")</f>
        <v>#VALUE!</v>
      </c>
      <c r="CV5" t="e">
        <f>AND(Sheet1!C141,"AAAAAD/v/mM=")</f>
        <v>#VALUE!</v>
      </c>
      <c r="CW5" t="e">
        <f>AND(Sheet1!D141,"AAAAAD/v/mQ=")</f>
        <v>#VALUE!</v>
      </c>
      <c r="CX5" t="e">
        <f>AND(Sheet1!E141,"AAAAAD/v/mU=")</f>
        <v>#VALUE!</v>
      </c>
      <c r="CY5" t="e">
        <f>AND(Sheet1!F141,"AAAAAD/v/mY=")</f>
        <v>#VALUE!</v>
      </c>
      <c r="CZ5" t="e">
        <f>AND(Sheet1!G141,"AAAAAD/v/mc=")</f>
        <v>#VALUE!</v>
      </c>
      <c r="DA5">
        <f>IF(Sheet1!142:142,"AAAAAD/v/mg=",0)</f>
        <v>0</v>
      </c>
      <c r="DB5" t="e">
        <f>AND(Sheet1!A142,"AAAAAD/v/mk=")</f>
        <v>#VALUE!</v>
      </c>
      <c r="DC5" t="e">
        <f>AND(Sheet1!B142,"AAAAAD/v/mo=")</f>
        <v>#VALUE!</v>
      </c>
      <c r="DD5" t="e">
        <f>AND(Sheet1!C142,"AAAAAD/v/ms=")</f>
        <v>#VALUE!</v>
      </c>
      <c r="DE5" t="e">
        <f>AND(Sheet1!D142,"AAAAAD/v/mw=")</f>
        <v>#VALUE!</v>
      </c>
      <c r="DF5" t="e">
        <f>AND(Sheet1!E142,"AAAAAD/v/m0=")</f>
        <v>#VALUE!</v>
      </c>
      <c r="DG5" t="e">
        <f>AND(Sheet1!F142,"AAAAAD/v/m4=")</f>
        <v>#VALUE!</v>
      </c>
      <c r="DH5" t="e">
        <f>AND(Sheet1!G142,"AAAAAD/v/m8=")</f>
        <v>#VALUE!</v>
      </c>
      <c r="DI5">
        <f>IF(Sheet1!143:143,"AAAAAD/v/nA=",0)</f>
        <v>0</v>
      </c>
      <c r="DJ5" t="e">
        <f>AND(Sheet1!A143,"AAAAAD/v/nE=")</f>
        <v>#VALUE!</v>
      </c>
      <c r="DK5" t="e">
        <f>AND(Sheet1!B143,"AAAAAD/v/nI=")</f>
        <v>#VALUE!</v>
      </c>
      <c r="DL5" t="e">
        <f>AND(Sheet1!C143,"AAAAAD/v/nM=")</f>
        <v>#VALUE!</v>
      </c>
      <c r="DM5" t="e">
        <f>AND(Sheet1!D143,"AAAAAD/v/nQ=")</f>
        <v>#VALUE!</v>
      </c>
      <c r="DN5" t="e">
        <f>AND(Sheet1!E143,"AAAAAD/v/nU=")</f>
        <v>#VALUE!</v>
      </c>
      <c r="DO5" t="e">
        <f>AND(Sheet1!F143,"AAAAAD/v/nY=")</f>
        <v>#VALUE!</v>
      </c>
      <c r="DP5" t="e">
        <f>AND(Sheet1!G143,"AAAAAD/v/nc=")</f>
        <v>#VALUE!</v>
      </c>
      <c r="DQ5">
        <f>IF(Sheet1!144:144,"AAAAAD/v/ng=",0)</f>
        <v>0</v>
      </c>
      <c r="DR5" t="e">
        <f>AND(Sheet1!A144,"AAAAAD/v/nk=")</f>
        <v>#VALUE!</v>
      </c>
      <c r="DS5" t="e">
        <f>AND(Sheet1!B144,"AAAAAD/v/no=")</f>
        <v>#VALUE!</v>
      </c>
      <c r="DT5" t="e">
        <f>AND(Sheet1!C144,"AAAAAD/v/ns=")</f>
        <v>#VALUE!</v>
      </c>
      <c r="DU5" t="e">
        <f>AND(Sheet1!D144,"AAAAAD/v/nw=")</f>
        <v>#VALUE!</v>
      </c>
      <c r="DV5" t="e">
        <f>AND(Sheet1!E144,"AAAAAD/v/n0=")</f>
        <v>#VALUE!</v>
      </c>
      <c r="DW5" t="e">
        <f>AND(Sheet1!F144,"AAAAAD/v/n4=")</f>
        <v>#VALUE!</v>
      </c>
      <c r="DX5" t="e">
        <f>AND(Sheet1!G144,"AAAAAD/v/n8=")</f>
        <v>#VALUE!</v>
      </c>
      <c r="DY5">
        <f>IF(Sheet1!145:145,"AAAAAD/v/oA=",0)</f>
        <v>0</v>
      </c>
      <c r="DZ5" t="e">
        <f>AND(Sheet1!A145,"AAAAAD/v/oE=")</f>
        <v>#VALUE!</v>
      </c>
      <c r="EA5" t="e">
        <f>AND(Sheet1!B145,"AAAAAD/v/oI=")</f>
        <v>#VALUE!</v>
      </c>
      <c r="EB5" t="e">
        <f>AND(Sheet1!C145,"AAAAAD/v/oM=")</f>
        <v>#VALUE!</v>
      </c>
      <c r="EC5" t="e">
        <f>AND(Sheet1!D145,"AAAAAD/v/oQ=")</f>
        <v>#VALUE!</v>
      </c>
      <c r="ED5" t="e">
        <f>AND(Sheet1!E145,"AAAAAD/v/oU=")</f>
        <v>#VALUE!</v>
      </c>
      <c r="EE5" t="e">
        <f>AND(Sheet1!F145,"AAAAAD/v/oY=")</f>
        <v>#VALUE!</v>
      </c>
      <c r="EF5" t="e">
        <f>AND(Sheet1!G145,"AAAAAD/v/oc=")</f>
        <v>#VALUE!</v>
      </c>
      <c r="EG5">
        <f>IF(Sheet1!146:146,"AAAAAD/v/og=",0)</f>
        <v>0</v>
      </c>
      <c r="EH5" t="e">
        <f>AND(Sheet1!A146,"AAAAAD/v/ok=")</f>
        <v>#VALUE!</v>
      </c>
      <c r="EI5" t="e">
        <f>AND(Sheet1!B146,"AAAAAD/v/oo=")</f>
        <v>#VALUE!</v>
      </c>
      <c r="EJ5" t="e">
        <f>AND(Sheet1!C146,"AAAAAD/v/os=")</f>
        <v>#VALUE!</v>
      </c>
      <c r="EK5" t="e">
        <f>AND(Sheet1!D146,"AAAAAD/v/ow=")</f>
        <v>#VALUE!</v>
      </c>
      <c r="EL5" t="e">
        <f>AND(Sheet1!E146,"AAAAAD/v/o0=")</f>
        <v>#VALUE!</v>
      </c>
      <c r="EM5" t="e">
        <f>AND(Sheet1!F146,"AAAAAD/v/o4=")</f>
        <v>#VALUE!</v>
      </c>
      <c r="EN5" t="e">
        <f>AND(Sheet1!G146,"AAAAAD/v/o8=")</f>
        <v>#VALUE!</v>
      </c>
      <c r="EO5">
        <f>IF(Sheet1!147:147,"AAAAAD/v/pA=",0)</f>
        <v>0</v>
      </c>
      <c r="EP5" t="e">
        <f>AND(Sheet1!A147,"AAAAAD/v/pE=")</f>
        <v>#VALUE!</v>
      </c>
      <c r="EQ5" t="e">
        <f>AND(Sheet1!B147,"AAAAAD/v/pI=")</f>
        <v>#VALUE!</v>
      </c>
      <c r="ER5" t="e">
        <f>AND(Sheet1!C147,"AAAAAD/v/pM=")</f>
        <v>#VALUE!</v>
      </c>
      <c r="ES5" t="e">
        <f>AND(Sheet1!D147,"AAAAAD/v/pQ=")</f>
        <v>#VALUE!</v>
      </c>
      <c r="ET5" t="e">
        <f>AND(Sheet1!E147,"AAAAAD/v/pU=")</f>
        <v>#VALUE!</v>
      </c>
      <c r="EU5" t="e">
        <f>AND(Sheet1!F147,"AAAAAD/v/pY=")</f>
        <v>#VALUE!</v>
      </c>
      <c r="EV5" t="e">
        <f>AND(Sheet1!G147,"AAAAAD/v/pc=")</f>
        <v>#VALUE!</v>
      </c>
      <c r="EW5">
        <f>IF(Sheet1!148:148,"AAAAAD/v/pg=",0)</f>
        <v>0</v>
      </c>
      <c r="EX5" t="e">
        <f>AND(Sheet1!A148,"AAAAAD/v/pk=")</f>
        <v>#VALUE!</v>
      </c>
      <c r="EY5" t="e">
        <f>AND(Sheet1!B148,"AAAAAD/v/po=")</f>
        <v>#VALUE!</v>
      </c>
      <c r="EZ5" t="e">
        <f>AND(Sheet1!C148,"AAAAAD/v/ps=")</f>
        <v>#VALUE!</v>
      </c>
      <c r="FA5" t="e">
        <f>AND(Sheet1!D148,"AAAAAD/v/pw=")</f>
        <v>#VALUE!</v>
      </c>
      <c r="FB5" t="e">
        <f>AND(Sheet1!E148,"AAAAAD/v/p0=")</f>
        <v>#VALUE!</v>
      </c>
      <c r="FC5" t="e">
        <f>AND(Sheet1!F148,"AAAAAD/v/p4=")</f>
        <v>#VALUE!</v>
      </c>
      <c r="FD5" t="e">
        <f>AND(Sheet1!G148,"AAAAAD/v/p8=")</f>
        <v>#VALUE!</v>
      </c>
      <c r="FE5">
        <f>IF(Sheet1!149:149,"AAAAAD/v/qA=",0)</f>
        <v>0</v>
      </c>
      <c r="FF5" t="e">
        <f>AND(Sheet1!A149,"AAAAAD/v/qE=")</f>
        <v>#VALUE!</v>
      </c>
      <c r="FG5" t="e">
        <f>AND(Sheet1!B149,"AAAAAD/v/qI=")</f>
        <v>#VALUE!</v>
      </c>
      <c r="FH5" t="e">
        <f>AND(Sheet1!C149,"AAAAAD/v/qM=")</f>
        <v>#VALUE!</v>
      </c>
      <c r="FI5" t="e">
        <f>AND(Sheet1!D149,"AAAAAD/v/qQ=")</f>
        <v>#VALUE!</v>
      </c>
      <c r="FJ5" t="e">
        <f>AND(Sheet1!E149,"AAAAAD/v/qU=")</f>
        <v>#VALUE!</v>
      </c>
      <c r="FK5" t="e">
        <f>AND(Sheet1!F149,"AAAAAD/v/qY=")</f>
        <v>#VALUE!</v>
      </c>
      <c r="FL5" t="e">
        <f>AND(Sheet1!G149,"AAAAAD/v/qc=")</f>
        <v>#VALUE!</v>
      </c>
      <c r="FM5">
        <f>IF(Sheet1!150:150,"AAAAAD/v/qg=",0)</f>
        <v>0</v>
      </c>
      <c r="FN5" t="e">
        <f>AND(Sheet1!A150,"AAAAAD/v/qk=")</f>
        <v>#VALUE!</v>
      </c>
      <c r="FO5" t="e">
        <f>AND(Sheet1!B150,"AAAAAD/v/qo=")</f>
        <v>#VALUE!</v>
      </c>
      <c r="FP5" t="e">
        <f>AND(Sheet1!C150,"AAAAAD/v/qs=")</f>
        <v>#VALUE!</v>
      </c>
      <c r="FQ5" t="e">
        <f>AND(Sheet1!D150,"AAAAAD/v/qw=")</f>
        <v>#VALUE!</v>
      </c>
      <c r="FR5" t="e">
        <f>AND(Sheet1!E150,"AAAAAD/v/q0=")</f>
        <v>#VALUE!</v>
      </c>
      <c r="FS5" t="e">
        <f>AND(Sheet1!F150,"AAAAAD/v/q4=")</f>
        <v>#VALUE!</v>
      </c>
      <c r="FT5" t="e">
        <f>AND(Sheet1!G150,"AAAAAD/v/q8=")</f>
        <v>#VALUE!</v>
      </c>
      <c r="FU5">
        <f>IF(Sheet1!151:151,"AAAAAD/v/rA=",0)</f>
        <v>0</v>
      </c>
      <c r="FV5" t="e">
        <f>AND(Sheet1!A151,"AAAAAD/v/rE=")</f>
        <v>#VALUE!</v>
      </c>
      <c r="FW5" t="e">
        <f>AND(Sheet1!B151,"AAAAAD/v/rI=")</f>
        <v>#VALUE!</v>
      </c>
      <c r="FX5" t="e">
        <f>AND(Sheet1!C151,"AAAAAD/v/rM=")</f>
        <v>#VALUE!</v>
      </c>
      <c r="FY5" t="e">
        <f>AND(Sheet1!D151,"AAAAAD/v/rQ=")</f>
        <v>#VALUE!</v>
      </c>
      <c r="FZ5" t="e">
        <f>AND(Sheet1!E151,"AAAAAD/v/rU=")</f>
        <v>#VALUE!</v>
      </c>
      <c r="GA5" t="e">
        <f>AND(Sheet1!F151,"AAAAAD/v/rY=")</f>
        <v>#VALUE!</v>
      </c>
      <c r="GB5" t="e">
        <f>AND(Sheet1!G151,"AAAAAD/v/rc=")</f>
        <v>#VALUE!</v>
      </c>
      <c r="GC5">
        <f>IF(Sheet1!152:152,"AAAAAD/v/rg=",0)</f>
        <v>0</v>
      </c>
      <c r="GD5" t="e">
        <f>AND(Sheet1!A152,"AAAAAD/v/rk=")</f>
        <v>#VALUE!</v>
      </c>
      <c r="GE5" t="e">
        <f>AND(Sheet1!B152,"AAAAAD/v/ro=")</f>
        <v>#VALUE!</v>
      </c>
      <c r="GF5" t="e">
        <f>AND(Sheet1!C152,"AAAAAD/v/rs=")</f>
        <v>#VALUE!</v>
      </c>
      <c r="GG5" t="e">
        <f>AND(Sheet1!D152,"AAAAAD/v/rw=")</f>
        <v>#VALUE!</v>
      </c>
      <c r="GH5" t="e">
        <f>AND(Sheet1!E152,"AAAAAD/v/r0=")</f>
        <v>#VALUE!</v>
      </c>
      <c r="GI5" t="e">
        <f>AND(Sheet1!F152,"AAAAAD/v/r4=")</f>
        <v>#VALUE!</v>
      </c>
      <c r="GJ5" t="e">
        <f>AND(Sheet1!G152,"AAAAAD/v/r8=")</f>
        <v>#VALUE!</v>
      </c>
      <c r="GK5">
        <f>IF(Sheet1!153:153,"AAAAAD/v/sA=",0)</f>
        <v>0</v>
      </c>
      <c r="GL5" t="e">
        <f>AND(Sheet1!A153,"AAAAAD/v/sE=")</f>
        <v>#VALUE!</v>
      </c>
      <c r="GM5" t="e">
        <f>AND(Sheet1!B153,"AAAAAD/v/sI=")</f>
        <v>#VALUE!</v>
      </c>
      <c r="GN5" t="e">
        <f>AND(Sheet1!C153,"AAAAAD/v/sM=")</f>
        <v>#VALUE!</v>
      </c>
      <c r="GO5" t="e">
        <f>AND(Sheet1!D153,"AAAAAD/v/sQ=")</f>
        <v>#VALUE!</v>
      </c>
      <c r="GP5" t="e">
        <f>AND(Sheet1!E153,"AAAAAD/v/sU=")</f>
        <v>#VALUE!</v>
      </c>
      <c r="GQ5" t="e">
        <f>AND(Sheet1!F153,"AAAAAD/v/sY=")</f>
        <v>#VALUE!</v>
      </c>
      <c r="GR5" t="e">
        <f>AND(Sheet1!G153,"AAAAAD/v/sc=")</f>
        <v>#VALUE!</v>
      </c>
      <c r="GS5">
        <f>IF(Sheet1!154:154,"AAAAAD/v/sg=",0)</f>
        <v>0</v>
      </c>
      <c r="GT5" t="e">
        <f>AND(Sheet1!A154,"AAAAAD/v/sk=")</f>
        <v>#VALUE!</v>
      </c>
      <c r="GU5" t="e">
        <f>AND(Sheet1!B154,"AAAAAD/v/so=")</f>
        <v>#VALUE!</v>
      </c>
      <c r="GV5" t="e">
        <f>AND(Sheet1!C154,"AAAAAD/v/ss=")</f>
        <v>#VALUE!</v>
      </c>
      <c r="GW5" t="e">
        <f>AND(Sheet1!D154,"AAAAAD/v/sw=")</f>
        <v>#VALUE!</v>
      </c>
      <c r="GX5" t="e">
        <f>AND(Sheet1!E154,"AAAAAD/v/s0=")</f>
        <v>#VALUE!</v>
      </c>
      <c r="GY5" t="e">
        <f>AND(Sheet1!F154,"AAAAAD/v/s4=")</f>
        <v>#VALUE!</v>
      </c>
      <c r="GZ5" t="e">
        <f>AND(Sheet1!G154,"AAAAAD/v/s8=")</f>
        <v>#VALUE!</v>
      </c>
      <c r="HA5">
        <f>IF(Sheet1!155:155,"AAAAAD/v/tA=",0)</f>
        <v>0</v>
      </c>
      <c r="HB5" t="e">
        <f>AND(Sheet1!A155,"AAAAAD/v/tE=")</f>
        <v>#VALUE!</v>
      </c>
      <c r="HC5" t="e">
        <f>AND(Sheet1!B155,"AAAAAD/v/tI=")</f>
        <v>#VALUE!</v>
      </c>
      <c r="HD5" t="e">
        <f>AND(Sheet1!C155,"AAAAAD/v/tM=")</f>
        <v>#VALUE!</v>
      </c>
      <c r="HE5" t="e">
        <f>AND(Sheet1!D155,"AAAAAD/v/tQ=")</f>
        <v>#VALUE!</v>
      </c>
      <c r="HF5" t="e">
        <f>AND(Sheet1!E155,"AAAAAD/v/tU=")</f>
        <v>#VALUE!</v>
      </c>
      <c r="HG5" t="e">
        <f>AND(Sheet1!F155,"AAAAAD/v/tY=")</f>
        <v>#VALUE!</v>
      </c>
      <c r="HH5" t="e">
        <f>AND(Sheet1!G155,"AAAAAD/v/tc=")</f>
        <v>#VALUE!</v>
      </c>
      <c r="HI5">
        <f>IF(Sheet1!156:156,"AAAAAD/v/tg=",0)</f>
        <v>0</v>
      </c>
      <c r="HJ5" t="e">
        <f>AND(Sheet1!A156,"AAAAAD/v/tk=")</f>
        <v>#VALUE!</v>
      </c>
      <c r="HK5" t="e">
        <f>AND(Sheet1!B156,"AAAAAD/v/to=")</f>
        <v>#VALUE!</v>
      </c>
      <c r="HL5" t="e">
        <f>AND(Sheet1!C156,"AAAAAD/v/ts=")</f>
        <v>#VALUE!</v>
      </c>
      <c r="HM5" t="e">
        <f>AND(Sheet1!D156,"AAAAAD/v/tw=")</f>
        <v>#VALUE!</v>
      </c>
      <c r="HN5" t="e">
        <f>AND(Sheet1!E156,"AAAAAD/v/t0=")</f>
        <v>#VALUE!</v>
      </c>
      <c r="HO5" t="e">
        <f>AND(Sheet1!F156,"AAAAAD/v/t4=")</f>
        <v>#VALUE!</v>
      </c>
      <c r="HP5" t="e">
        <f>AND(Sheet1!G156,"AAAAAD/v/t8=")</f>
        <v>#VALUE!</v>
      </c>
      <c r="HQ5">
        <f>IF(Sheet1!157:157,"AAAAAD/v/uA=",0)</f>
        <v>0</v>
      </c>
      <c r="HR5" t="e">
        <f>AND(Sheet1!A157,"AAAAAD/v/uE=")</f>
        <v>#VALUE!</v>
      </c>
      <c r="HS5" t="e">
        <f>AND(Sheet1!B157,"AAAAAD/v/uI=")</f>
        <v>#VALUE!</v>
      </c>
      <c r="HT5" t="e">
        <f>AND(Sheet1!C157,"AAAAAD/v/uM=")</f>
        <v>#VALUE!</v>
      </c>
      <c r="HU5" t="e">
        <f>AND(Sheet1!D157,"AAAAAD/v/uQ=")</f>
        <v>#VALUE!</v>
      </c>
      <c r="HV5" t="e">
        <f>AND(Sheet1!E157,"AAAAAD/v/uU=")</f>
        <v>#VALUE!</v>
      </c>
      <c r="HW5" t="e">
        <f>AND(Sheet1!F157,"AAAAAD/v/uY=")</f>
        <v>#VALUE!</v>
      </c>
      <c r="HX5" t="e">
        <f>AND(Sheet1!G157,"AAAAAD/v/uc=")</f>
        <v>#VALUE!</v>
      </c>
      <c r="HY5">
        <f>IF(Sheet1!158:158,"AAAAAD/v/ug=",0)</f>
        <v>0</v>
      </c>
      <c r="HZ5" t="e">
        <f>AND(Sheet1!A158,"AAAAAD/v/uk=")</f>
        <v>#VALUE!</v>
      </c>
      <c r="IA5" t="e">
        <f>AND(Sheet1!B158,"AAAAAD/v/uo=")</f>
        <v>#VALUE!</v>
      </c>
      <c r="IB5" t="e">
        <f>AND(Sheet1!C158,"AAAAAD/v/us=")</f>
        <v>#VALUE!</v>
      </c>
      <c r="IC5" t="e">
        <f>AND(Sheet1!D158,"AAAAAD/v/uw=")</f>
        <v>#VALUE!</v>
      </c>
      <c r="ID5" t="e">
        <f>AND(Sheet1!E158,"AAAAAD/v/u0=")</f>
        <v>#VALUE!</v>
      </c>
      <c r="IE5" t="e">
        <f>AND(Sheet1!F158,"AAAAAD/v/u4=")</f>
        <v>#VALUE!</v>
      </c>
      <c r="IF5" t="e">
        <f>AND(Sheet1!G158,"AAAAAD/v/u8=")</f>
        <v>#VALUE!</v>
      </c>
      <c r="IG5">
        <f>IF(Sheet1!159:159,"AAAAAD/v/vA=",0)</f>
        <v>0</v>
      </c>
      <c r="IH5" t="e">
        <f>AND(Sheet1!A159,"AAAAAD/v/vE=")</f>
        <v>#VALUE!</v>
      </c>
      <c r="II5" t="e">
        <f>AND(Sheet1!B159,"AAAAAD/v/vI=")</f>
        <v>#VALUE!</v>
      </c>
      <c r="IJ5" t="e">
        <f>AND(Sheet1!C159,"AAAAAD/v/vM=")</f>
        <v>#VALUE!</v>
      </c>
      <c r="IK5" t="e">
        <f>AND(Sheet1!D159,"AAAAAD/v/vQ=")</f>
        <v>#VALUE!</v>
      </c>
      <c r="IL5" t="e">
        <f>AND(Sheet1!E159,"AAAAAD/v/vU=")</f>
        <v>#VALUE!</v>
      </c>
      <c r="IM5" t="e">
        <f>AND(Sheet1!F159,"AAAAAD/v/vY=")</f>
        <v>#VALUE!</v>
      </c>
      <c r="IN5" t="e">
        <f>AND(Sheet1!G159,"AAAAAD/v/vc=")</f>
        <v>#VALUE!</v>
      </c>
      <c r="IO5">
        <f>IF(Sheet1!160:160,"AAAAAD/v/vg=",0)</f>
        <v>0</v>
      </c>
      <c r="IP5" t="e">
        <f>AND(Sheet1!A160,"AAAAAD/v/vk=")</f>
        <v>#VALUE!</v>
      </c>
      <c r="IQ5" t="e">
        <f>AND(Sheet1!B160,"AAAAAD/v/vo=")</f>
        <v>#VALUE!</v>
      </c>
      <c r="IR5" t="e">
        <f>AND(Sheet1!C160,"AAAAAD/v/vs=")</f>
        <v>#VALUE!</v>
      </c>
      <c r="IS5" t="e">
        <f>AND(Sheet1!D160,"AAAAAD/v/vw=")</f>
        <v>#VALUE!</v>
      </c>
      <c r="IT5" t="e">
        <f>AND(Sheet1!E160,"AAAAAD/v/v0=")</f>
        <v>#VALUE!</v>
      </c>
      <c r="IU5" t="e">
        <f>AND(Sheet1!F160,"AAAAAD/v/v4=")</f>
        <v>#VALUE!</v>
      </c>
      <c r="IV5" t="e">
        <f>AND(Sheet1!G160,"AAAAAD/v/v8=")</f>
        <v>#VALUE!</v>
      </c>
    </row>
    <row r="6" spans="1:256">
      <c r="A6" t="str">
        <f>IF(Sheet1!161:161,"AAAAAD/79wA=",0)</f>
        <v>AAAAAD/79wA=</v>
      </c>
      <c r="B6" t="e">
        <f>AND(Sheet1!A161,"AAAAAD/79wE=")</f>
        <v>#VALUE!</v>
      </c>
      <c r="C6" t="e">
        <f>AND(Sheet1!B161,"AAAAAD/79wI=")</f>
        <v>#VALUE!</v>
      </c>
      <c r="D6" t="e">
        <f>AND(Sheet1!C161,"AAAAAD/79wM=")</f>
        <v>#VALUE!</v>
      </c>
      <c r="E6" t="e">
        <f>AND(Sheet1!D161,"AAAAAD/79wQ=")</f>
        <v>#VALUE!</v>
      </c>
      <c r="F6" t="e">
        <f>AND(Sheet1!E161,"AAAAAD/79wU=")</f>
        <v>#VALUE!</v>
      </c>
      <c r="G6" t="e">
        <f>AND(Sheet1!F161,"AAAAAD/79wY=")</f>
        <v>#VALUE!</v>
      </c>
      <c r="H6" t="e">
        <f>AND(Sheet1!G161,"AAAAAD/79wc=")</f>
        <v>#VALUE!</v>
      </c>
      <c r="I6">
        <f>IF(Sheet1!162:162,"AAAAAD/79wg=",0)</f>
        <v>0</v>
      </c>
      <c r="J6" t="e">
        <f>AND(Sheet1!A162,"AAAAAD/79wk=")</f>
        <v>#VALUE!</v>
      </c>
      <c r="K6" t="e">
        <f>AND(Sheet1!B162,"AAAAAD/79wo=")</f>
        <v>#VALUE!</v>
      </c>
      <c r="L6" t="e">
        <f>AND(Sheet1!C162,"AAAAAD/79ws=")</f>
        <v>#VALUE!</v>
      </c>
      <c r="M6" t="e">
        <f>AND(Sheet1!D162,"AAAAAD/79ww=")</f>
        <v>#VALUE!</v>
      </c>
      <c r="N6" t="e">
        <f>AND(Sheet1!E162,"AAAAAD/79w0=")</f>
        <v>#VALUE!</v>
      </c>
      <c r="O6" t="e">
        <f>AND(Sheet1!F162,"AAAAAD/79w4=")</f>
        <v>#VALUE!</v>
      </c>
      <c r="P6" t="e">
        <f>AND(Sheet1!G162,"AAAAAD/79w8=")</f>
        <v>#VALUE!</v>
      </c>
      <c r="Q6">
        <f>IF(Sheet1!163:163,"AAAAAD/79xA=",0)</f>
        <v>0</v>
      </c>
      <c r="R6" t="e">
        <f>AND(Sheet1!A163,"AAAAAD/79xE=")</f>
        <v>#VALUE!</v>
      </c>
      <c r="S6" t="e">
        <f>AND(Sheet1!B163,"AAAAAD/79xI=")</f>
        <v>#VALUE!</v>
      </c>
      <c r="T6" t="e">
        <f>AND(Sheet1!C163,"AAAAAD/79xM=")</f>
        <v>#VALUE!</v>
      </c>
      <c r="U6" t="e">
        <f>AND(Sheet1!D163,"AAAAAD/79xQ=")</f>
        <v>#VALUE!</v>
      </c>
      <c r="V6" t="e">
        <f>AND(Sheet1!E163,"AAAAAD/79xU=")</f>
        <v>#VALUE!</v>
      </c>
      <c r="W6" t="e">
        <f>AND(Sheet1!F163,"AAAAAD/79xY=")</f>
        <v>#VALUE!</v>
      </c>
      <c r="X6" t="e">
        <f>AND(Sheet1!G163,"AAAAAD/79xc=")</f>
        <v>#VALUE!</v>
      </c>
      <c r="Y6">
        <f>IF(Sheet1!164:164,"AAAAAD/79xg=",0)</f>
        <v>0</v>
      </c>
      <c r="Z6" t="e">
        <f>AND(Sheet1!A164,"AAAAAD/79xk=")</f>
        <v>#VALUE!</v>
      </c>
      <c r="AA6" t="e">
        <f>AND(Sheet1!B164,"AAAAAD/79xo=")</f>
        <v>#VALUE!</v>
      </c>
      <c r="AB6" t="e">
        <f>AND(Sheet1!C164,"AAAAAD/79xs=")</f>
        <v>#VALUE!</v>
      </c>
      <c r="AC6" t="e">
        <f>AND(Sheet1!D164,"AAAAAD/79xw=")</f>
        <v>#VALUE!</v>
      </c>
      <c r="AD6" t="e">
        <f>AND(Sheet1!E164,"AAAAAD/79x0=")</f>
        <v>#VALUE!</v>
      </c>
      <c r="AE6" t="e">
        <f>AND(Sheet1!F164,"AAAAAD/79x4=")</f>
        <v>#VALUE!</v>
      </c>
      <c r="AF6" t="e">
        <f>AND(Sheet1!G164,"AAAAAD/79x8=")</f>
        <v>#VALUE!</v>
      </c>
      <c r="AG6">
        <f>IF(Sheet1!165:165,"AAAAAD/79yA=",0)</f>
        <v>0</v>
      </c>
      <c r="AH6" t="e">
        <f>AND(Sheet1!A165,"AAAAAD/79yE=")</f>
        <v>#VALUE!</v>
      </c>
      <c r="AI6" t="e">
        <f>AND(Sheet1!B165,"AAAAAD/79yI=")</f>
        <v>#VALUE!</v>
      </c>
      <c r="AJ6" t="e">
        <f>AND(Sheet1!C165,"AAAAAD/79yM=")</f>
        <v>#VALUE!</v>
      </c>
      <c r="AK6" t="e">
        <f>AND(Sheet1!D165,"AAAAAD/79yQ=")</f>
        <v>#VALUE!</v>
      </c>
      <c r="AL6" t="e">
        <f>AND(Sheet1!E165,"AAAAAD/79yU=")</f>
        <v>#VALUE!</v>
      </c>
      <c r="AM6" t="e">
        <f>AND(Sheet1!F165,"AAAAAD/79yY=")</f>
        <v>#VALUE!</v>
      </c>
      <c r="AN6" t="e">
        <f>AND(Sheet1!G165,"AAAAAD/79yc=")</f>
        <v>#VALUE!</v>
      </c>
      <c r="AO6">
        <f>IF(Sheet1!166:166,"AAAAAD/79yg=",0)</f>
        <v>0</v>
      </c>
      <c r="AP6" t="e">
        <f>AND(Sheet1!A166,"AAAAAD/79yk=")</f>
        <v>#VALUE!</v>
      </c>
      <c r="AQ6" t="e">
        <f>AND(Sheet1!B166,"AAAAAD/79yo=")</f>
        <v>#VALUE!</v>
      </c>
      <c r="AR6" t="e">
        <f>AND(Sheet1!C166,"AAAAAD/79ys=")</f>
        <v>#VALUE!</v>
      </c>
      <c r="AS6" t="e">
        <f>AND(Sheet1!D166,"AAAAAD/79yw=")</f>
        <v>#VALUE!</v>
      </c>
      <c r="AT6" t="e">
        <f>AND(Sheet1!E166,"AAAAAD/79y0=")</f>
        <v>#VALUE!</v>
      </c>
      <c r="AU6" t="e">
        <f>AND(Sheet1!F166,"AAAAAD/79y4=")</f>
        <v>#VALUE!</v>
      </c>
      <c r="AV6" t="e">
        <f>AND(Sheet1!G166,"AAAAAD/79y8=")</f>
        <v>#VALUE!</v>
      </c>
      <c r="AW6">
        <f>IF(Sheet1!167:167,"AAAAAD/79zA=",0)</f>
        <v>0</v>
      </c>
      <c r="AX6" t="e">
        <f>AND(Sheet1!A167,"AAAAAD/79zE=")</f>
        <v>#VALUE!</v>
      </c>
      <c r="AY6" t="e">
        <f>AND(Sheet1!B167,"AAAAAD/79zI=")</f>
        <v>#VALUE!</v>
      </c>
      <c r="AZ6" t="e">
        <f>AND(Sheet1!C167,"AAAAAD/79zM=")</f>
        <v>#VALUE!</v>
      </c>
      <c r="BA6" t="e">
        <f>AND(Sheet1!D167,"AAAAAD/79zQ=")</f>
        <v>#VALUE!</v>
      </c>
      <c r="BB6" t="e">
        <f>AND(Sheet1!E167,"AAAAAD/79zU=")</f>
        <v>#VALUE!</v>
      </c>
      <c r="BC6" t="e">
        <f>AND(Sheet1!F167,"AAAAAD/79zY=")</f>
        <v>#VALUE!</v>
      </c>
      <c r="BD6" t="e">
        <f>AND(Sheet1!G167,"AAAAAD/79zc=")</f>
        <v>#VALUE!</v>
      </c>
      <c r="BE6">
        <f>IF(Sheet1!168:168,"AAAAAD/79zg=",0)</f>
        <v>0</v>
      </c>
      <c r="BF6" t="e">
        <f>AND(Sheet1!A168,"AAAAAD/79zk=")</f>
        <v>#VALUE!</v>
      </c>
      <c r="BG6" t="e">
        <f>AND(Sheet1!B168,"AAAAAD/79zo=")</f>
        <v>#VALUE!</v>
      </c>
      <c r="BH6" t="e">
        <f>AND(Sheet1!C168,"AAAAAD/79zs=")</f>
        <v>#VALUE!</v>
      </c>
      <c r="BI6" t="e">
        <f>AND(Sheet1!D168,"AAAAAD/79zw=")</f>
        <v>#VALUE!</v>
      </c>
      <c r="BJ6" t="e">
        <f>AND(Sheet1!E168,"AAAAAD/79z0=")</f>
        <v>#VALUE!</v>
      </c>
      <c r="BK6" t="e">
        <f>AND(Sheet1!F168,"AAAAAD/79z4=")</f>
        <v>#VALUE!</v>
      </c>
      <c r="BL6" t="e">
        <f>AND(Sheet1!G168,"AAAAAD/79z8=")</f>
        <v>#VALUE!</v>
      </c>
      <c r="BM6">
        <f>IF(Sheet1!169:169,"AAAAAD/790A=",0)</f>
        <v>0</v>
      </c>
      <c r="BN6" t="e">
        <f>AND(Sheet1!A169,"AAAAAD/790E=")</f>
        <v>#VALUE!</v>
      </c>
      <c r="BO6" t="e">
        <f>AND(Sheet1!B169,"AAAAAD/790I=")</f>
        <v>#VALUE!</v>
      </c>
      <c r="BP6" t="e">
        <f>AND(Sheet1!C169,"AAAAAD/790M=")</f>
        <v>#VALUE!</v>
      </c>
      <c r="BQ6" t="e">
        <f>AND(Sheet1!D169,"AAAAAD/790Q=")</f>
        <v>#VALUE!</v>
      </c>
      <c r="BR6" t="e">
        <f>AND(Sheet1!E169,"AAAAAD/790U=")</f>
        <v>#VALUE!</v>
      </c>
      <c r="BS6" t="e">
        <f>AND(Sheet1!F169,"AAAAAD/790Y=")</f>
        <v>#VALUE!</v>
      </c>
      <c r="BT6" t="e">
        <f>AND(Sheet1!G169,"AAAAAD/790c=")</f>
        <v>#VALUE!</v>
      </c>
      <c r="BU6">
        <f>IF(Sheet1!170:170,"AAAAAD/790g=",0)</f>
        <v>0</v>
      </c>
      <c r="BV6" t="e">
        <f>AND(Sheet1!A170,"AAAAAD/790k=")</f>
        <v>#VALUE!</v>
      </c>
      <c r="BW6" t="e">
        <f>AND(Sheet1!B170,"AAAAAD/790o=")</f>
        <v>#VALUE!</v>
      </c>
      <c r="BX6" t="e">
        <f>AND(Sheet1!C170,"AAAAAD/790s=")</f>
        <v>#VALUE!</v>
      </c>
      <c r="BY6" t="e">
        <f>AND(Sheet1!D170,"AAAAAD/790w=")</f>
        <v>#VALUE!</v>
      </c>
      <c r="BZ6" t="e">
        <f>AND(Sheet1!E170,"AAAAAD/7900=")</f>
        <v>#VALUE!</v>
      </c>
      <c r="CA6" t="e">
        <f>AND(Sheet1!F170,"AAAAAD/7904=")</f>
        <v>#VALUE!</v>
      </c>
      <c r="CB6" t="e">
        <f>AND(Sheet1!G170,"AAAAAD/7908=")</f>
        <v>#VALUE!</v>
      </c>
      <c r="CC6">
        <f>IF(Sheet1!171:171,"AAAAAD/791A=",0)</f>
        <v>0</v>
      </c>
      <c r="CD6" t="e">
        <f>AND(Sheet1!A171,"AAAAAD/791E=")</f>
        <v>#VALUE!</v>
      </c>
      <c r="CE6" t="e">
        <f>AND(Sheet1!B171,"AAAAAD/791I=")</f>
        <v>#VALUE!</v>
      </c>
      <c r="CF6" t="e">
        <f>AND(Sheet1!C171,"AAAAAD/791M=")</f>
        <v>#VALUE!</v>
      </c>
      <c r="CG6" t="e">
        <f>AND(Sheet1!D171,"AAAAAD/791Q=")</f>
        <v>#VALUE!</v>
      </c>
      <c r="CH6" t="e">
        <f>AND(Sheet1!E171,"AAAAAD/791U=")</f>
        <v>#VALUE!</v>
      </c>
      <c r="CI6" t="e">
        <f>AND(Sheet1!F171,"AAAAAD/791Y=")</f>
        <v>#VALUE!</v>
      </c>
      <c r="CJ6" t="e">
        <f>AND(Sheet1!G171,"AAAAAD/791c=")</f>
        <v>#VALUE!</v>
      </c>
      <c r="CK6">
        <f>IF(Sheet1!172:172,"AAAAAD/791g=",0)</f>
        <v>0</v>
      </c>
      <c r="CL6" t="e">
        <f>AND(Sheet1!A172,"AAAAAD/791k=")</f>
        <v>#VALUE!</v>
      </c>
      <c r="CM6" t="e">
        <f>AND(Sheet1!B172,"AAAAAD/791o=")</f>
        <v>#VALUE!</v>
      </c>
      <c r="CN6" t="e">
        <f>AND(Sheet1!C172,"AAAAAD/791s=")</f>
        <v>#VALUE!</v>
      </c>
      <c r="CO6" t="e">
        <f>AND(Sheet1!D172,"AAAAAD/791w=")</f>
        <v>#VALUE!</v>
      </c>
      <c r="CP6" t="e">
        <f>AND(Sheet1!E172,"AAAAAD/7910=")</f>
        <v>#VALUE!</v>
      </c>
      <c r="CQ6" t="e">
        <f>AND(Sheet1!F172,"AAAAAD/7914=")</f>
        <v>#VALUE!</v>
      </c>
      <c r="CR6" t="e">
        <f>AND(Sheet1!G172,"AAAAAD/7918=")</f>
        <v>#VALUE!</v>
      </c>
      <c r="CS6">
        <f>IF(Sheet1!173:173,"AAAAAD/792A=",0)</f>
        <v>0</v>
      </c>
      <c r="CT6" t="e">
        <f>AND(Sheet1!A173,"AAAAAD/792E=")</f>
        <v>#VALUE!</v>
      </c>
      <c r="CU6" t="e">
        <f>AND(Sheet1!B173,"AAAAAD/792I=")</f>
        <v>#VALUE!</v>
      </c>
      <c r="CV6" t="e">
        <f>AND(Sheet1!C173,"AAAAAD/792M=")</f>
        <v>#VALUE!</v>
      </c>
      <c r="CW6" t="e">
        <f>AND(Sheet1!D173,"AAAAAD/792Q=")</f>
        <v>#VALUE!</v>
      </c>
      <c r="CX6" t="e">
        <f>AND(Sheet1!E173,"AAAAAD/792U=")</f>
        <v>#VALUE!</v>
      </c>
      <c r="CY6" t="e">
        <f>AND(Sheet1!F173,"AAAAAD/792Y=")</f>
        <v>#VALUE!</v>
      </c>
      <c r="CZ6" t="e">
        <f>AND(Sheet1!G173,"AAAAAD/792c=")</f>
        <v>#VALUE!</v>
      </c>
      <c r="DA6">
        <f>IF(Sheet1!174:174,"AAAAAD/792g=",0)</f>
        <v>0</v>
      </c>
      <c r="DB6" t="e">
        <f>AND(Sheet1!A174,"AAAAAD/792k=")</f>
        <v>#VALUE!</v>
      </c>
      <c r="DC6" t="e">
        <f>AND(Sheet1!B174,"AAAAAD/792o=")</f>
        <v>#VALUE!</v>
      </c>
      <c r="DD6" t="e">
        <f>AND(Sheet1!C174,"AAAAAD/792s=")</f>
        <v>#VALUE!</v>
      </c>
      <c r="DE6" t="e">
        <f>AND(Sheet1!D174,"AAAAAD/792w=")</f>
        <v>#VALUE!</v>
      </c>
      <c r="DF6" t="e">
        <f>AND(Sheet1!E174,"AAAAAD/7920=")</f>
        <v>#VALUE!</v>
      </c>
      <c r="DG6" t="e">
        <f>AND(Sheet1!F174,"AAAAAD/7924=")</f>
        <v>#VALUE!</v>
      </c>
      <c r="DH6" t="e">
        <f>AND(Sheet1!G174,"AAAAAD/7928=")</f>
        <v>#VALUE!</v>
      </c>
      <c r="DI6">
        <f>IF(Sheet1!175:175,"AAAAAD/793A=",0)</f>
        <v>0</v>
      </c>
      <c r="DJ6" t="e">
        <f>AND(Sheet1!A175,"AAAAAD/793E=")</f>
        <v>#VALUE!</v>
      </c>
      <c r="DK6" t="e">
        <f>AND(Sheet1!B175,"AAAAAD/793I=")</f>
        <v>#VALUE!</v>
      </c>
      <c r="DL6" t="e">
        <f>AND(Sheet1!C175,"AAAAAD/793M=")</f>
        <v>#VALUE!</v>
      </c>
      <c r="DM6" t="e">
        <f>AND(Sheet1!D175,"AAAAAD/793Q=")</f>
        <v>#VALUE!</v>
      </c>
      <c r="DN6" t="e">
        <f>AND(Sheet1!E175,"AAAAAD/793U=")</f>
        <v>#VALUE!</v>
      </c>
      <c r="DO6" t="e">
        <f>AND(Sheet1!F175,"AAAAAD/793Y=")</f>
        <v>#VALUE!</v>
      </c>
      <c r="DP6" t="e">
        <f>AND(Sheet1!G175,"AAAAAD/793c=")</f>
        <v>#VALUE!</v>
      </c>
      <c r="DQ6">
        <f>IF(Sheet1!176:176,"AAAAAD/793g=",0)</f>
        <v>0</v>
      </c>
      <c r="DR6" t="e">
        <f>AND(Sheet1!A176,"AAAAAD/793k=")</f>
        <v>#VALUE!</v>
      </c>
      <c r="DS6" t="e">
        <f>AND(Sheet1!B176,"AAAAAD/793o=")</f>
        <v>#VALUE!</v>
      </c>
      <c r="DT6" t="e">
        <f>AND(Sheet1!C176,"AAAAAD/793s=")</f>
        <v>#VALUE!</v>
      </c>
      <c r="DU6" t="e">
        <f>AND(Sheet1!D176,"AAAAAD/793w=")</f>
        <v>#VALUE!</v>
      </c>
      <c r="DV6" t="e">
        <f>AND(Sheet1!E176,"AAAAAD/7930=")</f>
        <v>#VALUE!</v>
      </c>
      <c r="DW6" t="e">
        <f>AND(Sheet1!F176,"AAAAAD/7934=")</f>
        <v>#VALUE!</v>
      </c>
      <c r="DX6" t="e">
        <f>AND(Sheet1!G176,"AAAAAD/7938=")</f>
        <v>#VALUE!</v>
      </c>
      <c r="DY6">
        <f>IF(Sheet1!177:177,"AAAAAD/794A=",0)</f>
        <v>0</v>
      </c>
      <c r="DZ6" t="e">
        <f>AND(Sheet1!A177,"AAAAAD/794E=")</f>
        <v>#VALUE!</v>
      </c>
      <c r="EA6" t="e">
        <f>AND(Sheet1!B177,"AAAAAD/794I=")</f>
        <v>#VALUE!</v>
      </c>
      <c r="EB6" t="e">
        <f>AND(Sheet1!C177,"AAAAAD/794M=")</f>
        <v>#VALUE!</v>
      </c>
      <c r="EC6" t="e">
        <f>AND(Sheet1!D177,"AAAAAD/794Q=")</f>
        <v>#VALUE!</v>
      </c>
      <c r="ED6" t="e">
        <f>AND(Sheet1!E177,"AAAAAD/794U=")</f>
        <v>#VALUE!</v>
      </c>
      <c r="EE6" t="e">
        <f>AND(Sheet1!F177,"AAAAAD/794Y=")</f>
        <v>#VALUE!</v>
      </c>
      <c r="EF6" t="e">
        <f>AND(Sheet1!G177,"AAAAAD/794c=")</f>
        <v>#VALUE!</v>
      </c>
      <c r="EG6">
        <f>IF(Sheet1!178:178,"AAAAAD/794g=",0)</f>
        <v>0</v>
      </c>
      <c r="EH6" t="e">
        <f>AND(Sheet1!A178,"AAAAAD/794k=")</f>
        <v>#VALUE!</v>
      </c>
      <c r="EI6" t="e">
        <f>AND(Sheet1!B178,"AAAAAD/794o=")</f>
        <v>#VALUE!</v>
      </c>
      <c r="EJ6" t="e">
        <f>AND(Sheet1!C178,"AAAAAD/794s=")</f>
        <v>#VALUE!</v>
      </c>
      <c r="EK6" t="e">
        <f>AND(Sheet1!D178,"AAAAAD/794w=")</f>
        <v>#VALUE!</v>
      </c>
      <c r="EL6" t="e">
        <f>AND(Sheet1!E178,"AAAAAD/7940=")</f>
        <v>#VALUE!</v>
      </c>
      <c r="EM6" t="e">
        <f>AND(Sheet1!F178,"AAAAAD/7944=")</f>
        <v>#VALUE!</v>
      </c>
      <c r="EN6" t="e">
        <f>AND(Sheet1!G178,"AAAAAD/7948=")</f>
        <v>#VALUE!</v>
      </c>
      <c r="EO6">
        <f>IF(Sheet1!179:179,"AAAAAD/795A=",0)</f>
        <v>0</v>
      </c>
      <c r="EP6" t="e">
        <f>AND(Sheet1!A179,"AAAAAD/795E=")</f>
        <v>#VALUE!</v>
      </c>
      <c r="EQ6" t="e">
        <f>AND(Sheet1!B179,"AAAAAD/795I=")</f>
        <v>#VALUE!</v>
      </c>
      <c r="ER6" t="e">
        <f>AND(Sheet1!C179,"AAAAAD/795M=")</f>
        <v>#VALUE!</v>
      </c>
      <c r="ES6" t="e">
        <f>AND(Sheet1!D179,"AAAAAD/795Q=")</f>
        <v>#VALUE!</v>
      </c>
      <c r="ET6" t="e">
        <f>AND(Sheet1!E179,"AAAAAD/795U=")</f>
        <v>#VALUE!</v>
      </c>
      <c r="EU6" t="e">
        <f>AND(Sheet1!F179,"AAAAAD/795Y=")</f>
        <v>#VALUE!</v>
      </c>
      <c r="EV6" t="e">
        <f>AND(Sheet1!G179,"AAAAAD/795c=")</f>
        <v>#VALUE!</v>
      </c>
      <c r="EW6">
        <f>IF(Sheet1!180:180,"AAAAAD/795g=",0)</f>
        <v>0</v>
      </c>
      <c r="EX6" t="e">
        <f>AND(Sheet1!A180,"AAAAAD/795k=")</f>
        <v>#VALUE!</v>
      </c>
      <c r="EY6" t="e">
        <f>AND(Sheet1!B180,"AAAAAD/795o=")</f>
        <v>#VALUE!</v>
      </c>
      <c r="EZ6" t="e">
        <f>AND(Sheet1!C180,"AAAAAD/795s=")</f>
        <v>#VALUE!</v>
      </c>
      <c r="FA6" t="e">
        <f>AND(Sheet1!D180,"AAAAAD/795w=")</f>
        <v>#VALUE!</v>
      </c>
      <c r="FB6" t="e">
        <f>AND(Sheet1!E180,"AAAAAD/7950=")</f>
        <v>#VALUE!</v>
      </c>
      <c r="FC6" t="e">
        <f>AND(Sheet1!F180,"AAAAAD/7954=")</f>
        <v>#VALUE!</v>
      </c>
      <c r="FD6" t="e">
        <f>AND(Sheet1!G180,"AAAAAD/7958=")</f>
        <v>#VALUE!</v>
      </c>
      <c r="FE6">
        <f>IF(Sheet1!181:181,"AAAAAD/796A=",0)</f>
        <v>0</v>
      </c>
      <c r="FF6" t="e">
        <f>AND(Sheet1!A181,"AAAAAD/796E=")</f>
        <v>#VALUE!</v>
      </c>
      <c r="FG6" t="e">
        <f>AND(Sheet1!B181,"AAAAAD/796I=")</f>
        <v>#VALUE!</v>
      </c>
      <c r="FH6" t="e">
        <f>AND(Sheet1!C181,"AAAAAD/796M=")</f>
        <v>#VALUE!</v>
      </c>
      <c r="FI6" t="e">
        <f>AND(Sheet1!D181,"AAAAAD/796Q=")</f>
        <v>#VALUE!</v>
      </c>
      <c r="FJ6" t="e">
        <f>AND(Sheet1!E181,"AAAAAD/796U=")</f>
        <v>#VALUE!</v>
      </c>
      <c r="FK6" t="e">
        <f>AND(Sheet1!F181,"AAAAAD/796Y=")</f>
        <v>#VALUE!</v>
      </c>
      <c r="FL6" t="e">
        <f>AND(Sheet1!G181,"AAAAAD/796c=")</f>
        <v>#VALUE!</v>
      </c>
      <c r="FM6">
        <f>IF(Sheet1!182:182,"AAAAAD/796g=",0)</f>
        <v>0</v>
      </c>
      <c r="FN6" t="e">
        <f>AND(Sheet1!A182,"AAAAAD/796k=")</f>
        <v>#VALUE!</v>
      </c>
      <c r="FO6" t="e">
        <f>AND(Sheet1!B182,"AAAAAD/796o=")</f>
        <v>#VALUE!</v>
      </c>
      <c r="FP6" t="e">
        <f>AND(Sheet1!C182,"AAAAAD/796s=")</f>
        <v>#VALUE!</v>
      </c>
      <c r="FQ6" t="e">
        <f>AND(Sheet1!D182,"AAAAAD/796w=")</f>
        <v>#VALUE!</v>
      </c>
      <c r="FR6" t="e">
        <f>AND(Sheet1!E182,"AAAAAD/7960=")</f>
        <v>#VALUE!</v>
      </c>
      <c r="FS6" t="e">
        <f>AND(Sheet1!F182,"AAAAAD/7964=")</f>
        <v>#VALUE!</v>
      </c>
      <c r="FT6" t="e">
        <f>AND(Sheet1!G182,"AAAAAD/7968=")</f>
        <v>#VALUE!</v>
      </c>
      <c r="FU6">
        <f>IF(Sheet1!183:183,"AAAAAD/797A=",0)</f>
        <v>0</v>
      </c>
      <c r="FV6" t="e">
        <f>AND(Sheet1!A183,"AAAAAD/797E=")</f>
        <v>#VALUE!</v>
      </c>
      <c r="FW6" t="e">
        <f>AND(Sheet1!B183,"AAAAAD/797I=")</f>
        <v>#VALUE!</v>
      </c>
      <c r="FX6" t="e">
        <f>AND(Sheet1!C183,"AAAAAD/797M=")</f>
        <v>#VALUE!</v>
      </c>
      <c r="FY6" t="e">
        <f>AND(Sheet1!D183,"AAAAAD/797Q=")</f>
        <v>#VALUE!</v>
      </c>
      <c r="FZ6" t="e">
        <f>AND(Sheet1!E183,"AAAAAD/797U=")</f>
        <v>#VALUE!</v>
      </c>
      <c r="GA6" t="e">
        <f>AND(Sheet1!F183,"AAAAAD/797Y=")</f>
        <v>#VALUE!</v>
      </c>
      <c r="GB6" t="e">
        <f>AND(Sheet1!G183,"AAAAAD/797c=")</f>
        <v>#VALUE!</v>
      </c>
      <c r="GC6">
        <f>IF(Sheet1!184:184,"AAAAAD/797g=",0)</f>
        <v>0</v>
      </c>
      <c r="GD6" t="e">
        <f>AND(Sheet1!A184,"AAAAAD/797k=")</f>
        <v>#VALUE!</v>
      </c>
      <c r="GE6" t="e">
        <f>AND(Sheet1!B184,"AAAAAD/797o=")</f>
        <v>#VALUE!</v>
      </c>
      <c r="GF6" t="e">
        <f>AND(Sheet1!C184,"AAAAAD/797s=")</f>
        <v>#VALUE!</v>
      </c>
      <c r="GG6" t="e">
        <f>AND(Sheet1!D184,"AAAAAD/797w=")</f>
        <v>#VALUE!</v>
      </c>
      <c r="GH6" t="e">
        <f>AND(Sheet1!E184,"AAAAAD/7970=")</f>
        <v>#VALUE!</v>
      </c>
      <c r="GI6" t="e">
        <f>AND(Sheet1!F184,"AAAAAD/7974=")</f>
        <v>#VALUE!</v>
      </c>
      <c r="GJ6" t="e">
        <f>AND(Sheet1!G184,"AAAAAD/7978=")</f>
        <v>#VALUE!</v>
      </c>
      <c r="GK6">
        <f>IF(Sheet1!185:185,"AAAAAD/798A=",0)</f>
        <v>0</v>
      </c>
      <c r="GL6" t="e">
        <f>AND(Sheet1!A185,"AAAAAD/798E=")</f>
        <v>#VALUE!</v>
      </c>
      <c r="GM6" t="e">
        <f>AND(Sheet1!B185,"AAAAAD/798I=")</f>
        <v>#VALUE!</v>
      </c>
      <c r="GN6" t="e">
        <f>AND(Sheet1!C185,"AAAAAD/798M=")</f>
        <v>#VALUE!</v>
      </c>
      <c r="GO6" t="e">
        <f>AND(Sheet1!D185,"AAAAAD/798Q=")</f>
        <v>#VALUE!</v>
      </c>
      <c r="GP6" t="e">
        <f>AND(Sheet1!E185,"AAAAAD/798U=")</f>
        <v>#VALUE!</v>
      </c>
      <c r="GQ6" t="e">
        <f>AND(Sheet1!F185,"AAAAAD/798Y=")</f>
        <v>#VALUE!</v>
      </c>
      <c r="GR6" t="e">
        <f>AND(Sheet1!G185,"AAAAAD/798c=")</f>
        <v>#VALUE!</v>
      </c>
      <c r="GS6">
        <f>IF(Sheet1!186:186,"AAAAAD/798g=",0)</f>
        <v>0</v>
      </c>
      <c r="GT6" t="e">
        <f>AND(Sheet1!A186,"AAAAAD/798k=")</f>
        <v>#VALUE!</v>
      </c>
      <c r="GU6" t="e">
        <f>AND(Sheet1!B186,"AAAAAD/798o=")</f>
        <v>#VALUE!</v>
      </c>
      <c r="GV6" t="e">
        <f>AND(Sheet1!C186,"AAAAAD/798s=")</f>
        <v>#VALUE!</v>
      </c>
      <c r="GW6" t="e">
        <f>AND(Sheet1!D186,"AAAAAD/798w=")</f>
        <v>#VALUE!</v>
      </c>
      <c r="GX6" t="e">
        <f>AND(Sheet1!E186,"AAAAAD/7980=")</f>
        <v>#VALUE!</v>
      </c>
      <c r="GY6" t="e">
        <f>AND(Sheet1!F186,"AAAAAD/7984=")</f>
        <v>#VALUE!</v>
      </c>
      <c r="GZ6" t="e">
        <f>AND(Sheet1!G186,"AAAAAD/7988=")</f>
        <v>#VALUE!</v>
      </c>
      <c r="HA6">
        <f>IF(Sheet1!187:187,"AAAAAD/799A=",0)</f>
        <v>0</v>
      </c>
      <c r="HB6" t="e">
        <f>AND(Sheet1!A187,"AAAAAD/799E=")</f>
        <v>#VALUE!</v>
      </c>
      <c r="HC6" t="e">
        <f>AND(Sheet1!B187,"AAAAAD/799I=")</f>
        <v>#VALUE!</v>
      </c>
      <c r="HD6" t="e">
        <f>AND(Sheet1!C187,"AAAAAD/799M=")</f>
        <v>#VALUE!</v>
      </c>
      <c r="HE6" t="e">
        <f>AND(Sheet1!D187,"AAAAAD/799Q=")</f>
        <v>#VALUE!</v>
      </c>
      <c r="HF6" t="e">
        <f>AND(Sheet1!E187,"AAAAAD/799U=")</f>
        <v>#VALUE!</v>
      </c>
      <c r="HG6" t="e">
        <f>AND(Sheet1!F187,"AAAAAD/799Y=")</f>
        <v>#VALUE!</v>
      </c>
      <c r="HH6" t="e">
        <f>AND(Sheet1!G187,"AAAAAD/799c=")</f>
        <v>#VALUE!</v>
      </c>
      <c r="HI6">
        <f>IF(Sheet1!188:188,"AAAAAD/799g=",0)</f>
        <v>0</v>
      </c>
      <c r="HJ6" t="e">
        <f>AND(Sheet1!A188,"AAAAAD/799k=")</f>
        <v>#VALUE!</v>
      </c>
      <c r="HK6" t="e">
        <f>AND(Sheet1!B188,"AAAAAD/799o=")</f>
        <v>#VALUE!</v>
      </c>
      <c r="HL6" t="e">
        <f>AND(Sheet1!C188,"AAAAAD/799s=")</f>
        <v>#VALUE!</v>
      </c>
      <c r="HM6" t="e">
        <f>AND(Sheet1!D188,"AAAAAD/799w=")</f>
        <v>#VALUE!</v>
      </c>
      <c r="HN6" t="e">
        <f>AND(Sheet1!E188,"AAAAAD/7990=")</f>
        <v>#VALUE!</v>
      </c>
      <c r="HO6" t="e">
        <f>AND(Sheet1!F188,"AAAAAD/7994=")</f>
        <v>#VALUE!</v>
      </c>
      <c r="HP6" t="e">
        <f>AND(Sheet1!G188,"AAAAAD/7998=")</f>
        <v>#VALUE!</v>
      </c>
      <c r="HQ6">
        <f>IF(Sheet1!189:189,"AAAAAD/79+A=",0)</f>
        <v>0</v>
      </c>
      <c r="HR6" t="e">
        <f>AND(Sheet1!A189,"AAAAAD/79+E=")</f>
        <v>#VALUE!</v>
      </c>
      <c r="HS6" t="e">
        <f>AND(Sheet1!B189,"AAAAAD/79+I=")</f>
        <v>#VALUE!</v>
      </c>
      <c r="HT6" t="e">
        <f>AND(Sheet1!C189,"AAAAAD/79+M=")</f>
        <v>#VALUE!</v>
      </c>
      <c r="HU6" t="e">
        <f>AND(Sheet1!D189,"AAAAAD/79+Q=")</f>
        <v>#VALUE!</v>
      </c>
      <c r="HV6" t="e">
        <f>AND(Sheet1!E189,"AAAAAD/79+U=")</f>
        <v>#VALUE!</v>
      </c>
      <c r="HW6" t="e">
        <f>AND(Sheet1!F189,"AAAAAD/79+Y=")</f>
        <v>#VALUE!</v>
      </c>
      <c r="HX6" t="e">
        <f>AND(Sheet1!G189,"AAAAAD/79+c=")</f>
        <v>#VALUE!</v>
      </c>
      <c r="HY6">
        <f>IF(Sheet1!190:190,"AAAAAD/79+g=",0)</f>
        <v>0</v>
      </c>
      <c r="HZ6" t="e">
        <f>AND(Sheet1!A190,"AAAAAD/79+k=")</f>
        <v>#VALUE!</v>
      </c>
      <c r="IA6" t="e">
        <f>AND(Sheet1!B190,"AAAAAD/79+o=")</f>
        <v>#VALUE!</v>
      </c>
      <c r="IB6" t="e">
        <f>AND(Sheet1!C190,"AAAAAD/79+s=")</f>
        <v>#VALUE!</v>
      </c>
      <c r="IC6" t="e">
        <f>AND(Sheet1!D190,"AAAAAD/79+w=")</f>
        <v>#VALUE!</v>
      </c>
      <c r="ID6" t="e">
        <f>AND(Sheet1!E190,"AAAAAD/79+0=")</f>
        <v>#VALUE!</v>
      </c>
      <c r="IE6" t="e">
        <f>AND(Sheet1!F190,"AAAAAD/79+4=")</f>
        <v>#VALUE!</v>
      </c>
      <c r="IF6" t="e">
        <f>AND(Sheet1!G190,"AAAAAD/79+8=")</f>
        <v>#VALUE!</v>
      </c>
      <c r="IG6">
        <f>IF(Sheet1!191:191,"AAAAAD/79/A=",0)</f>
        <v>0</v>
      </c>
      <c r="IH6" t="e">
        <f>AND(Sheet1!A191,"AAAAAD/79/E=")</f>
        <v>#VALUE!</v>
      </c>
      <c r="II6" t="e">
        <f>AND(Sheet1!B191,"AAAAAD/79/I=")</f>
        <v>#VALUE!</v>
      </c>
      <c r="IJ6" t="e">
        <f>AND(Sheet1!C191,"AAAAAD/79/M=")</f>
        <v>#VALUE!</v>
      </c>
      <c r="IK6" t="e">
        <f>AND(Sheet1!D191,"AAAAAD/79/Q=")</f>
        <v>#VALUE!</v>
      </c>
      <c r="IL6" t="e">
        <f>AND(Sheet1!E191,"AAAAAD/79/U=")</f>
        <v>#VALUE!</v>
      </c>
      <c r="IM6" t="e">
        <f>AND(Sheet1!F191,"AAAAAD/79/Y=")</f>
        <v>#VALUE!</v>
      </c>
      <c r="IN6" t="e">
        <f>AND(Sheet1!G191,"AAAAAD/79/c=")</f>
        <v>#VALUE!</v>
      </c>
      <c r="IO6">
        <f>IF(Sheet1!192:192,"AAAAAD/79/g=",0)</f>
        <v>0</v>
      </c>
      <c r="IP6" t="e">
        <f>AND(Sheet1!A192,"AAAAAD/79/k=")</f>
        <v>#VALUE!</v>
      </c>
      <c r="IQ6" t="e">
        <f>AND(Sheet1!B192,"AAAAAD/79/o=")</f>
        <v>#VALUE!</v>
      </c>
      <c r="IR6" t="e">
        <f>AND(Sheet1!C192,"AAAAAD/79/s=")</f>
        <v>#VALUE!</v>
      </c>
      <c r="IS6" t="e">
        <f>AND(Sheet1!D192,"AAAAAD/79/w=")</f>
        <v>#VALUE!</v>
      </c>
      <c r="IT6" t="e">
        <f>AND(Sheet1!E192,"AAAAAD/79/0=")</f>
        <v>#VALUE!</v>
      </c>
      <c r="IU6" t="e">
        <f>AND(Sheet1!F192,"AAAAAD/79/4=")</f>
        <v>#VALUE!</v>
      </c>
      <c r="IV6" t="e">
        <f>AND(Sheet1!G192,"AAAAAD/79/8=")</f>
        <v>#VALUE!</v>
      </c>
    </row>
    <row r="7" spans="1:256">
      <c r="A7" t="str">
        <f>IF(Sheet1!193:193,"AAAAAFf37QA=",0)</f>
        <v>AAAAAFf37QA=</v>
      </c>
      <c r="B7" t="e">
        <f>AND(Sheet1!A193,"AAAAAFf37QE=")</f>
        <v>#VALUE!</v>
      </c>
      <c r="C7" t="e">
        <f>AND(Sheet1!B193,"AAAAAFf37QI=")</f>
        <v>#VALUE!</v>
      </c>
      <c r="D7" t="e">
        <f>AND(Sheet1!C193,"AAAAAFf37QM=")</f>
        <v>#VALUE!</v>
      </c>
      <c r="E7" t="e">
        <f>AND(Sheet1!D193,"AAAAAFf37QQ=")</f>
        <v>#VALUE!</v>
      </c>
      <c r="F7" t="e">
        <f>AND(Sheet1!E193,"AAAAAFf37QU=")</f>
        <v>#VALUE!</v>
      </c>
      <c r="G7" t="e">
        <f>AND(Sheet1!F193,"AAAAAFf37QY=")</f>
        <v>#VALUE!</v>
      </c>
      <c r="H7" t="e">
        <f>AND(Sheet1!G193,"AAAAAFf37Qc=")</f>
        <v>#VALUE!</v>
      </c>
      <c r="I7">
        <f>IF(Sheet1!194:194,"AAAAAFf37Qg=",0)</f>
        <v>0</v>
      </c>
      <c r="J7" t="e">
        <f>AND(Sheet1!A194,"AAAAAFf37Qk=")</f>
        <v>#VALUE!</v>
      </c>
      <c r="K7" t="e">
        <f>AND(Sheet1!B194,"AAAAAFf37Qo=")</f>
        <v>#VALUE!</v>
      </c>
      <c r="L7" t="e">
        <f>AND(Sheet1!C194,"AAAAAFf37Qs=")</f>
        <v>#VALUE!</v>
      </c>
      <c r="M7" t="e">
        <f>AND(Sheet1!D194,"AAAAAFf37Qw=")</f>
        <v>#VALUE!</v>
      </c>
      <c r="N7" t="e">
        <f>AND(Sheet1!E194,"AAAAAFf37Q0=")</f>
        <v>#VALUE!</v>
      </c>
      <c r="O7" t="e">
        <f>AND(Sheet1!F194,"AAAAAFf37Q4=")</f>
        <v>#VALUE!</v>
      </c>
      <c r="P7" t="e">
        <f>AND(Sheet1!G194,"AAAAAFf37Q8=")</f>
        <v>#VALUE!</v>
      </c>
      <c r="Q7">
        <f>IF(Sheet1!195:195,"AAAAAFf37RA=",0)</f>
        <v>0</v>
      </c>
      <c r="R7" t="e">
        <f>AND(Sheet1!A195,"AAAAAFf37RE=")</f>
        <v>#VALUE!</v>
      </c>
      <c r="S7" t="e">
        <f>AND(Sheet1!B195,"AAAAAFf37RI=")</f>
        <v>#VALUE!</v>
      </c>
      <c r="T7" t="e">
        <f>AND(Sheet1!C195,"AAAAAFf37RM=")</f>
        <v>#VALUE!</v>
      </c>
      <c r="U7" t="e">
        <f>AND(Sheet1!D195,"AAAAAFf37RQ=")</f>
        <v>#VALUE!</v>
      </c>
      <c r="V7" t="e">
        <f>AND(Sheet1!E195,"AAAAAFf37RU=")</f>
        <v>#VALUE!</v>
      </c>
      <c r="W7" t="e">
        <f>AND(Sheet1!F195,"AAAAAFf37RY=")</f>
        <v>#VALUE!</v>
      </c>
      <c r="X7" t="e">
        <f>AND(Sheet1!G195,"AAAAAFf37Rc=")</f>
        <v>#VALUE!</v>
      </c>
      <c r="Y7">
        <f>IF(Sheet1!196:196,"AAAAAFf37Rg=",0)</f>
        <v>0</v>
      </c>
      <c r="Z7" t="e">
        <f>AND(Sheet1!A196,"AAAAAFf37Rk=")</f>
        <v>#VALUE!</v>
      </c>
      <c r="AA7" t="e">
        <f>AND(Sheet1!B196,"AAAAAFf37Ro=")</f>
        <v>#VALUE!</v>
      </c>
      <c r="AB7" t="e">
        <f>AND(Sheet1!C196,"AAAAAFf37Rs=")</f>
        <v>#VALUE!</v>
      </c>
      <c r="AC7" t="e">
        <f>AND(Sheet1!D196,"AAAAAFf37Rw=")</f>
        <v>#VALUE!</v>
      </c>
      <c r="AD7" t="e">
        <f>AND(Sheet1!E196,"AAAAAFf37R0=")</f>
        <v>#VALUE!</v>
      </c>
      <c r="AE7" t="e">
        <f>AND(Sheet1!F196,"AAAAAFf37R4=")</f>
        <v>#VALUE!</v>
      </c>
      <c r="AF7" t="e">
        <f>AND(Sheet1!G196,"AAAAAFf37R8=")</f>
        <v>#VALUE!</v>
      </c>
      <c r="AG7">
        <f>IF(Sheet1!197:197,"AAAAAFf37SA=",0)</f>
        <v>0</v>
      </c>
      <c r="AH7" t="e">
        <f>AND(Sheet1!A197,"AAAAAFf37SE=")</f>
        <v>#VALUE!</v>
      </c>
      <c r="AI7" t="e">
        <f>AND(Sheet1!B197,"AAAAAFf37SI=")</f>
        <v>#VALUE!</v>
      </c>
      <c r="AJ7" t="e">
        <f>AND(Sheet1!C197,"AAAAAFf37SM=")</f>
        <v>#VALUE!</v>
      </c>
      <c r="AK7" t="e">
        <f>AND(Sheet1!D197,"AAAAAFf37SQ=")</f>
        <v>#VALUE!</v>
      </c>
      <c r="AL7" t="e">
        <f>AND(Sheet1!E197,"AAAAAFf37SU=")</f>
        <v>#VALUE!</v>
      </c>
      <c r="AM7" t="e">
        <f>AND(Sheet1!F197,"AAAAAFf37SY=")</f>
        <v>#VALUE!</v>
      </c>
      <c r="AN7" t="e">
        <f>AND(Sheet1!G197,"AAAAAFf37Sc=")</f>
        <v>#VALUE!</v>
      </c>
      <c r="AO7">
        <f>IF(Sheet1!198:198,"AAAAAFf37Sg=",0)</f>
        <v>0</v>
      </c>
      <c r="AP7" t="e">
        <f>AND(Sheet1!A198,"AAAAAFf37Sk=")</f>
        <v>#VALUE!</v>
      </c>
      <c r="AQ7" t="e">
        <f>AND(Sheet1!B198,"AAAAAFf37So=")</f>
        <v>#VALUE!</v>
      </c>
      <c r="AR7" t="e">
        <f>AND(Sheet1!C198,"AAAAAFf37Ss=")</f>
        <v>#VALUE!</v>
      </c>
      <c r="AS7" t="e">
        <f>AND(Sheet1!D198,"AAAAAFf37Sw=")</f>
        <v>#VALUE!</v>
      </c>
      <c r="AT7" t="e">
        <f>AND(Sheet1!E198,"AAAAAFf37S0=")</f>
        <v>#VALUE!</v>
      </c>
      <c r="AU7" t="e">
        <f>AND(Sheet1!F198,"AAAAAFf37S4=")</f>
        <v>#VALUE!</v>
      </c>
      <c r="AV7" t="e">
        <f>AND(Sheet1!G198,"AAAAAFf37S8=")</f>
        <v>#VALUE!</v>
      </c>
      <c r="AW7">
        <f>IF(Sheet1!199:199,"AAAAAFf37TA=",0)</f>
        <v>0</v>
      </c>
      <c r="AX7" t="e">
        <f>AND(Sheet1!A199,"AAAAAFf37TE=")</f>
        <v>#VALUE!</v>
      </c>
      <c r="AY7" t="e">
        <f>AND(Sheet1!B199,"AAAAAFf37TI=")</f>
        <v>#VALUE!</v>
      </c>
      <c r="AZ7" t="e">
        <f>AND(Sheet1!C199,"AAAAAFf37TM=")</f>
        <v>#VALUE!</v>
      </c>
      <c r="BA7" t="e">
        <f>AND(Sheet1!D199,"AAAAAFf37TQ=")</f>
        <v>#VALUE!</v>
      </c>
      <c r="BB7" t="e">
        <f>AND(Sheet1!E199,"AAAAAFf37TU=")</f>
        <v>#VALUE!</v>
      </c>
      <c r="BC7" t="e">
        <f>AND(Sheet1!F199,"AAAAAFf37TY=")</f>
        <v>#VALUE!</v>
      </c>
      <c r="BD7" t="e">
        <f>AND(Sheet1!G199,"AAAAAFf37Tc=")</f>
        <v>#VALUE!</v>
      </c>
      <c r="BE7">
        <f>IF(Sheet1!200:200,"AAAAAFf37Tg=",0)</f>
        <v>0</v>
      </c>
      <c r="BF7" t="e">
        <f>AND(Sheet1!A200,"AAAAAFf37Tk=")</f>
        <v>#VALUE!</v>
      </c>
      <c r="BG7" t="e">
        <f>AND(Sheet1!B200,"AAAAAFf37To=")</f>
        <v>#VALUE!</v>
      </c>
      <c r="BH7" t="e">
        <f>AND(Sheet1!C200,"AAAAAFf37Ts=")</f>
        <v>#VALUE!</v>
      </c>
      <c r="BI7" t="e">
        <f>AND(Sheet1!D200,"AAAAAFf37Tw=")</f>
        <v>#VALUE!</v>
      </c>
      <c r="BJ7" t="e">
        <f>AND(Sheet1!E200,"AAAAAFf37T0=")</f>
        <v>#VALUE!</v>
      </c>
      <c r="BK7" t="e">
        <f>AND(Sheet1!F200,"AAAAAFf37T4=")</f>
        <v>#VALUE!</v>
      </c>
      <c r="BL7" t="e">
        <f>AND(Sheet1!G200,"AAAAAFf37T8=")</f>
        <v>#VALUE!</v>
      </c>
      <c r="BM7">
        <f>IF(Sheet1!201:201,"AAAAAFf37UA=",0)</f>
        <v>0</v>
      </c>
      <c r="BN7" t="e">
        <f>AND(Sheet1!A201,"AAAAAFf37UE=")</f>
        <v>#VALUE!</v>
      </c>
      <c r="BO7" t="e">
        <f>AND(Sheet1!B201,"AAAAAFf37UI=")</f>
        <v>#VALUE!</v>
      </c>
      <c r="BP7" t="e">
        <f>AND(Sheet1!C201,"AAAAAFf37UM=")</f>
        <v>#VALUE!</v>
      </c>
      <c r="BQ7" t="e">
        <f>AND(Sheet1!D201,"AAAAAFf37UQ=")</f>
        <v>#VALUE!</v>
      </c>
      <c r="BR7" t="e">
        <f>AND(Sheet1!E201,"AAAAAFf37UU=")</f>
        <v>#VALUE!</v>
      </c>
      <c r="BS7" t="e">
        <f>AND(Sheet1!F201,"AAAAAFf37UY=")</f>
        <v>#VALUE!</v>
      </c>
      <c r="BT7" t="e">
        <f>AND(Sheet1!G201,"AAAAAFf37Uc=")</f>
        <v>#VALUE!</v>
      </c>
      <c r="BU7">
        <f>IF(Sheet1!202:202,"AAAAAFf37Ug=",0)</f>
        <v>0</v>
      </c>
      <c r="BV7" t="e">
        <f>AND(Sheet1!A202,"AAAAAFf37Uk=")</f>
        <v>#VALUE!</v>
      </c>
      <c r="BW7" t="e">
        <f>AND(Sheet1!B202,"AAAAAFf37Uo=")</f>
        <v>#VALUE!</v>
      </c>
      <c r="BX7" t="e">
        <f>AND(Sheet1!C202,"AAAAAFf37Us=")</f>
        <v>#VALUE!</v>
      </c>
      <c r="BY7" t="e">
        <f>AND(Sheet1!D202,"AAAAAFf37Uw=")</f>
        <v>#VALUE!</v>
      </c>
      <c r="BZ7" t="e">
        <f>AND(Sheet1!E202,"AAAAAFf37U0=")</f>
        <v>#VALUE!</v>
      </c>
      <c r="CA7" t="e">
        <f>AND(Sheet1!F202,"AAAAAFf37U4=")</f>
        <v>#VALUE!</v>
      </c>
      <c r="CB7" t="e">
        <f>AND(Sheet1!G202,"AAAAAFf37U8=")</f>
        <v>#VALUE!</v>
      </c>
      <c r="CC7">
        <f>IF(Sheet1!203:203,"AAAAAFf37VA=",0)</f>
        <v>0</v>
      </c>
      <c r="CD7" t="e">
        <f>AND(Sheet1!A203,"AAAAAFf37VE=")</f>
        <v>#VALUE!</v>
      </c>
      <c r="CE7" t="e">
        <f>AND(Sheet1!B203,"AAAAAFf37VI=")</f>
        <v>#VALUE!</v>
      </c>
      <c r="CF7" t="e">
        <f>AND(Sheet1!C203,"AAAAAFf37VM=")</f>
        <v>#VALUE!</v>
      </c>
      <c r="CG7" t="e">
        <f>AND(Sheet1!D203,"AAAAAFf37VQ=")</f>
        <v>#VALUE!</v>
      </c>
      <c r="CH7" t="e">
        <f>AND(Sheet1!E203,"AAAAAFf37VU=")</f>
        <v>#VALUE!</v>
      </c>
      <c r="CI7" t="e">
        <f>AND(Sheet1!F203,"AAAAAFf37VY=")</f>
        <v>#VALUE!</v>
      </c>
      <c r="CJ7" t="e">
        <f>AND(Sheet1!G203,"AAAAAFf37Vc=")</f>
        <v>#VALUE!</v>
      </c>
      <c r="CK7">
        <f>IF(Sheet1!204:204,"AAAAAFf37Vg=",0)</f>
        <v>0</v>
      </c>
      <c r="CL7" t="e">
        <f>AND(Sheet1!A204,"AAAAAFf37Vk=")</f>
        <v>#VALUE!</v>
      </c>
      <c r="CM7" t="e">
        <f>AND(Sheet1!B204,"AAAAAFf37Vo=")</f>
        <v>#VALUE!</v>
      </c>
      <c r="CN7" t="e">
        <f>AND(Sheet1!C204,"AAAAAFf37Vs=")</f>
        <v>#VALUE!</v>
      </c>
      <c r="CO7" t="e">
        <f>AND(Sheet1!D204,"AAAAAFf37Vw=")</f>
        <v>#VALUE!</v>
      </c>
      <c r="CP7" t="e">
        <f>AND(Sheet1!E204,"AAAAAFf37V0=")</f>
        <v>#VALUE!</v>
      </c>
      <c r="CQ7" t="e">
        <f>AND(Sheet1!F204,"AAAAAFf37V4=")</f>
        <v>#VALUE!</v>
      </c>
      <c r="CR7" t="e">
        <f>AND(Sheet1!G204,"AAAAAFf37V8=")</f>
        <v>#VALUE!</v>
      </c>
      <c r="CS7">
        <f>IF(Sheet1!205:205,"AAAAAFf37WA=",0)</f>
        <v>0</v>
      </c>
      <c r="CT7" t="e">
        <f>AND(Sheet1!A205,"AAAAAFf37WE=")</f>
        <v>#VALUE!</v>
      </c>
      <c r="CU7" t="e">
        <f>AND(Sheet1!B205,"AAAAAFf37WI=")</f>
        <v>#VALUE!</v>
      </c>
      <c r="CV7" t="e">
        <f>AND(Sheet1!C205,"AAAAAFf37WM=")</f>
        <v>#VALUE!</v>
      </c>
      <c r="CW7" t="e">
        <f>AND(Sheet1!D205,"AAAAAFf37WQ=")</f>
        <v>#VALUE!</v>
      </c>
      <c r="CX7" t="e">
        <f>AND(Sheet1!E205,"AAAAAFf37WU=")</f>
        <v>#VALUE!</v>
      </c>
      <c r="CY7" t="e">
        <f>AND(Sheet1!F205,"AAAAAFf37WY=")</f>
        <v>#VALUE!</v>
      </c>
      <c r="CZ7" t="e">
        <f>AND(Sheet1!G205,"AAAAAFf37Wc=")</f>
        <v>#VALUE!</v>
      </c>
      <c r="DA7">
        <f>IF(Sheet1!206:206,"AAAAAFf37Wg=",0)</f>
        <v>0</v>
      </c>
      <c r="DB7" t="e">
        <f>AND(Sheet1!A206,"AAAAAFf37Wk=")</f>
        <v>#VALUE!</v>
      </c>
      <c r="DC7" t="e">
        <f>AND(Sheet1!B206,"AAAAAFf37Wo=")</f>
        <v>#VALUE!</v>
      </c>
      <c r="DD7" t="e">
        <f>AND(Sheet1!C206,"AAAAAFf37Ws=")</f>
        <v>#VALUE!</v>
      </c>
      <c r="DE7" t="e">
        <f>AND(Sheet1!D206,"AAAAAFf37Ww=")</f>
        <v>#VALUE!</v>
      </c>
      <c r="DF7" t="e">
        <f>AND(Sheet1!E206,"AAAAAFf37W0=")</f>
        <v>#VALUE!</v>
      </c>
      <c r="DG7" t="e">
        <f>AND(Sheet1!F206,"AAAAAFf37W4=")</f>
        <v>#VALUE!</v>
      </c>
      <c r="DH7" t="e">
        <f>AND(Sheet1!G206,"AAAAAFf37W8=")</f>
        <v>#VALUE!</v>
      </c>
      <c r="DI7">
        <f>IF(Sheet1!207:207,"AAAAAFf37XA=",0)</f>
        <v>0</v>
      </c>
      <c r="DJ7" t="e">
        <f>AND(Sheet1!A207,"AAAAAFf37XE=")</f>
        <v>#VALUE!</v>
      </c>
      <c r="DK7" t="e">
        <f>AND(Sheet1!B207,"AAAAAFf37XI=")</f>
        <v>#VALUE!</v>
      </c>
      <c r="DL7" t="e">
        <f>AND(Sheet1!C207,"AAAAAFf37XM=")</f>
        <v>#VALUE!</v>
      </c>
      <c r="DM7" t="e">
        <f>AND(Sheet1!D207,"AAAAAFf37XQ=")</f>
        <v>#VALUE!</v>
      </c>
      <c r="DN7" t="e">
        <f>AND(Sheet1!E207,"AAAAAFf37XU=")</f>
        <v>#VALUE!</v>
      </c>
      <c r="DO7" t="e">
        <f>AND(Sheet1!F207,"AAAAAFf37XY=")</f>
        <v>#VALUE!</v>
      </c>
      <c r="DP7" t="e">
        <f>AND(Sheet1!G207,"AAAAAFf37Xc=")</f>
        <v>#VALUE!</v>
      </c>
      <c r="DQ7">
        <f>IF(Sheet1!208:208,"AAAAAFf37Xg=",0)</f>
        <v>0</v>
      </c>
      <c r="DR7" t="e">
        <f>AND(Sheet1!A208,"AAAAAFf37Xk=")</f>
        <v>#VALUE!</v>
      </c>
      <c r="DS7" t="e">
        <f>AND(Sheet1!B208,"AAAAAFf37Xo=")</f>
        <v>#VALUE!</v>
      </c>
      <c r="DT7" t="e">
        <f>AND(Sheet1!C208,"AAAAAFf37Xs=")</f>
        <v>#VALUE!</v>
      </c>
      <c r="DU7" t="e">
        <f>AND(Sheet1!D208,"AAAAAFf37Xw=")</f>
        <v>#VALUE!</v>
      </c>
      <c r="DV7" t="e">
        <f>AND(Sheet1!E208,"AAAAAFf37X0=")</f>
        <v>#VALUE!</v>
      </c>
      <c r="DW7" t="e">
        <f>AND(Sheet1!F208,"AAAAAFf37X4=")</f>
        <v>#VALUE!</v>
      </c>
      <c r="DX7" t="e">
        <f>AND(Sheet1!G208,"AAAAAFf37X8=")</f>
        <v>#VALUE!</v>
      </c>
      <c r="DY7">
        <f>IF(Sheet1!209:209,"AAAAAFf37YA=",0)</f>
        <v>0</v>
      </c>
      <c r="DZ7" t="e">
        <f>AND(Sheet1!A209,"AAAAAFf37YE=")</f>
        <v>#VALUE!</v>
      </c>
      <c r="EA7" t="e">
        <f>AND(Sheet1!B209,"AAAAAFf37YI=")</f>
        <v>#VALUE!</v>
      </c>
      <c r="EB7" t="e">
        <f>AND(Sheet1!C209,"AAAAAFf37YM=")</f>
        <v>#VALUE!</v>
      </c>
      <c r="EC7" t="e">
        <f>AND(Sheet1!D209,"AAAAAFf37YQ=")</f>
        <v>#VALUE!</v>
      </c>
      <c r="ED7" t="e">
        <f>AND(Sheet1!E209,"AAAAAFf37YU=")</f>
        <v>#VALUE!</v>
      </c>
      <c r="EE7" t="e">
        <f>AND(Sheet1!F209,"AAAAAFf37YY=")</f>
        <v>#VALUE!</v>
      </c>
      <c r="EF7" t="e">
        <f>AND(Sheet1!G209,"AAAAAFf37Yc=")</f>
        <v>#VALUE!</v>
      </c>
      <c r="EG7">
        <f>IF(Sheet1!210:210,"AAAAAFf37Yg=",0)</f>
        <v>0</v>
      </c>
      <c r="EH7" t="e">
        <f>AND(Sheet1!A210,"AAAAAFf37Yk=")</f>
        <v>#VALUE!</v>
      </c>
      <c r="EI7" t="e">
        <f>AND(Sheet1!B210,"AAAAAFf37Yo=")</f>
        <v>#VALUE!</v>
      </c>
      <c r="EJ7" t="e">
        <f>AND(Sheet1!C210,"AAAAAFf37Ys=")</f>
        <v>#VALUE!</v>
      </c>
      <c r="EK7" t="e">
        <f>AND(Sheet1!D210,"AAAAAFf37Yw=")</f>
        <v>#VALUE!</v>
      </c>
      <c r="EL7" t="e">
        <f>AND(Sheet1!E210,"AAAAAFf37Y0=")</f>
        <v>#VALUE!</v>
      </c>
      <c r="EM7" t="e">
        <f>AND(Sheet1!F210,"AAAAAFf37Y4=")</f>
        <v>#VALUE!</v>
      </c>
      <c r="EN7" t="e">
        <f>AND(Sheet1!G210,"AAAAAFf37Y8=")</f>
        <v>#VALUE!</v>
      </c>
      <c r="EO7">
        <f>IF(Sheet1!211:211,"AAAAAFf37ZA=",0)</f>
        <v>0</v>
      </c>
      <c r="EP7" t="e">
        <f>AND(Sheet1!A211,"AAAAAFf37ZE=")</f>
        <v>#VALUE!</v>
      </c>
      <c r="EQ7" t="e">
        <f>AND(Sheet1!B211,"AAAAAFf37ZI=")</f>
        <v>#VALUE!</v>
      </c>
      <c r="ER7" t="e">
        <f>AND(Sheet1!C211,"AAAAAFf37ZM=")</f>
        <v>#VALUE!</v>
      </c>
      <c r="ES7" t="e">
        <f>AND(Sheet1!D211,"AAAAAFf37ZQ=")</f>
        <v>#VALUE!</v>
      </c>
      <c r="ET7" t="e">
        <f>AND(Sheet1!E211,"AAAAAFf37ZU=")</f>
        <v>#VALUE!</v>
      </c>
      <c r="EU7" t="e">
        <f>AND(Sheet1!F211,"AAAAAFf37ZY=")</f>
        <v>#VALUE!</v>
      </c>
      <c r="EV7" t="e">
        <f>AND(Sheet1!G211,"AAAAAFf37Zc=")</f>
        <v>#VALUE!</v>
      </c>
      <c r="EW7">
        <f>IF(Sheet1!212:212,"AAAAAFf37Zg=",0)</f>
        <v>0</v>
      </c>
      <c r="EX7" t="e">
        <f>AND(Sheet1!A212,"AAAAAFf37Zk=")</f>
        <v>#VALUE!</v>
      </c>
      <c r="EY7" t="e">
        <f>AND(Sheet1!B212,"AAAAAFf37Zo=")</f>
        <v>#VALUE!</v>
      </c>
      <c r="EZ7" t="e">
        <f>AND(Sheet1!C212,"AAAAAFf37Zs=")</f>
        <v>#VALUE!</v>
      </c>
      <c r="FA7" t="e">
        <f>AND(Sheet1!D212,"AAAAAFf37Zw=")</f>
        <v>#VALUE!</v>
      </c>
      <c r="FB7" t="e">
        <f>AND(Sheet1!E212,"AAAAAFf37Z0=")</f>
        <v>#VALUE!</v>
      </c>
      <c r="FC7" t="e">
        <f>AND(Sheet1!F212,"AAAAAFf37Z4=")</f>
        <v>#VALUE!</v>
      </c>
      <c r="FD7" t="e">
        <f>AND(Sheet1!G212,"AAAAAFf37Z8=")</f>
        <v>#VALUE!</v>
      </c>
      <c r="FE7">
        <f>IF(Sheet1!213:213,"AAAAAFf37aA=",0)</f>
        <v>0</v>
      </c>
      <c r="FF7" t="e">
        <f>AND(Sheet1!A213,"AAAAAFf37aE=")</f>
        <v>#VALUE!</v>
      </c>
      <c r="FG7" t="e">
        <f>AND(Sheet1!B213,"AAAAAFf37aI=")</f>
        <v>#VALUE!</v>
      </c>
      <c r="FH7" t="e">
        <f>AND(Sheet1!C213,"AAAAAFf37aM=")</f>
        <v>#VALUE!</v>
      </c>
      <c r="FI7" t="e">
        <f>AND(Sheet1!D213,"AAAAAFf37aQ=")</f>
        <v>#VALUE!</v>
      </c>
      <c r="FJ7" t="e">
        <f>AND(Sheet1!E213,"AAAAAFf37aU=")</f>
        <v>#VALUE!</v>
      </c>
      <c r="FK7" t="e">
        <f>AND(Sheet1!F213,"AAAAAFf37aY=")</f>
        <v>#VALUE!</v>
      </c>
      <c r="FL7" t="e">
        <f>AND(Sheet1!G213,"AAAAAFf37ac=")</f>
        <v>#VALUE!</v>
      </c>
      <c r="FM7">
        <f>IF(Sheet1!214:214,"AAAAAFf37ag=",0)</f>
        <v>0</v>
      </c>
      <c r="FN7" t="e">
        <f>AND(Sheet1!A214,"AAAAAFf37ak=")</f>
        <v>#VALUE!</v>
      </c>
      <c r="FO7" t="e">
        <f>AND(Sheet1!B214,"AAAAAFf37ao=")</f>
        <v>#VALUE!</v>
      </c>
      <c r="FP7" t="e">
        <f>AND(Sheet1!C214,"AAAAAFf37as=")</f>
        <v>#VALUE!</v>
      </c>
      <c r="FQ7" t="e">
        <f>AND(Sheet1!D214,"AAAAAFf37aw=")</f>
        <v>#VALUE!</v>
      </c>
      <c r="FR7" t="e">
        <f>AND(Sheet1!E214,"AAAAAFf37a0=")</f>
        <v>#VALUE!</v>
      </c>
      <c r="FS7" t="e">
        <f>AND(Sheet1!F214,"AAAAAFf37a4=")</f>
        <v>#VALUE!</v>
      </c>
      <c r="FT7" t="e">
        <f>AND(Sheet1!G214,"AAAAAFf37a8=")</f>
        <v>#VALUE!</v>
      </c>
      <c r="FU7">
        <f>IF(Sheet1!215:215,"AAAAAFf37bA=",0)</f>
        <v>0</v>
      </c>
      <c r="FV7" t="e">
        <f>AND(Sheet1!A215,"AAAAAFf37bE=")</f>
        <v>#VALUE!</v>
      </c>
      <c r="FW7" t="e">
        <f>AND(Sheet1!B215,"AAAAAFf37bI=")</f>
        <v>#VALUE!</v>
      </c>
      <c r="FX7" t="e">
        <f>AND(Sheet1!C215,"AAAAAFf37bM=")</f>
        <v>#VALUE!</v>
      </c>
      <c r="FY7" t="e">
        <f>AND(Sheet1!D215,"AAAAAFf37bQ=")</f>
        <v>#VALUE!</v>
      </c>
      <c r="FZ7" t="e">
        <f>AND(Sheet1!E215,"AAAAAFf37bU=")</f>
        <v>#VALUE!</v>
      </c>
      <c r="GA7" t="e">
        <f>AND(Sheet1!F215,"AAAAAFf37bY=")</f>
        <v>#VALUE!</v>
      </c>
      <c r="GB7" t="e">
        <f>AND(Sheet1!G215,"AAAAAFf37bc=")</f>
        <v>#VALUE!</v>
      </c>
      <c r="GC7">
        <f>IF(Sheet1!216:216,"AAAAAFf37bg=",0)</f>
        <v>0</v>
      </c>
      <c r="GD7" t="e">
        <f>AND(Sheet1!A216,"AAAAAFf37bk=")</f>
        <v>#VALUE!</v>
      </c>
      <c r="GE7" t="e">
        <f>AND(Sheet1!B216,"AAAAAFf37bo=")</f>
        <v>#VALUE!</v>
      </c>
      <c r="GF7" t="e">
        <f>AND(Sheet1!C216,"AAAAAFf37bs=")</f>
        <v>#VALUE!</v>
      </c>
      <c r="GG7" t="e">
        <f>AND(Sheet1!D216,"AAAAAFf37bw=")</f>
        <v>#VALUE!</v>
      </c>
      <c r="GH7" t="e">
        <f>AND(Sheet1!E216,"AAAAAFf37b0=")</f>
        <v>#VALUE!</v>
      </c>
      <c r="GI7" t="e">
        <f>AND(Sheet1!F216,"AAAAAFf37b4=")</f>
        <v>#VALUE!</v>
      </c>
      <c r="GJ7" t="e">
        <f>AND(Sheet1!G216,"AAAAAFf37b8=")</f>
        <v>#VALUE!</v>
      </c>
      <c r="GK7">
        <f>IF(Sheet1!217:217,"AAAAAFf37cA=",0)</f>
        <v>0</v>
      </c>
      <c r="GL7" t="e">
        <f>AND(Sheet1!A217,"AAAAAFf37cE=")</f>
        <v>#VALUE!</v>
      </c>
      <c r="GM7" t="e">
        <f>AND(Sheet1!B217,"AAAAAFf37cI=")</f>
        <v>#VALUE!</v>
      </c>
      <c r="GN7" t="e">
        <f>AND(Sheet1!C217,"AAAAAFf37cM=")</f>
        <v>#VALUE!</v>
      </c>
      <c r="GO7" t="e">
        <f>AND(Sheet1!D217,"AAAAAFf37cQ=")</f>
        <v>#VALUE!</v>
      </c>
      <c r="GP7" t="e">
        <f>AND(Sheet1!E217,"AAAAAFf37cU=")</f>
        <v>#VALUE!</v>
      </c>
      <c r="GQ7" t="e">
        <f>AND(Sheet1!F217,"AAAAAFf37cY=")</f>
        <v>#VALUE!</v>
      </c>
      <c r="GR7" t="e">
        <f>AND(Sheet1!G217,"AAAAAFf37cc=")</f>
        <v>#VALUE!</v>
      </c>
      <c r="GS7">
        <f>IF(Sheet1!218:218,"AAAAAFf37cg=",0)</f>
        <v>0</v>
      </c>
      <c r="GT7" t="e">
        <f>AND(Sheet1!A218,"AAAAAFf37ck=")</f>
        <v>#VALUE!</v>
      </c>
      <c r="GU7" t="e">
        <f>AND(Sheet1!B218,"AAAAAFf37co=")</f>
        <v>#VALUE!</v>
      </c>
      <c r="GV7" t="e">
        <f>AND(Sheet1!C218,"AAAAAFf37cs=")</f>
        <v>#VALUE!</v>
      </c>
      <c r="GW7" t="e">
        <f>AND(Sheet1!D218,"AAAAAFf37cw=")</f>
        <v>#VALUE!</v>
      </c>
      <c r="GX7" t="e">
        <f>AND(Sheet1!E218,"AAAAAFf37c0=")</f>
        <v>#VALUE!</v>
      </c>
      <c r="GY7" t="e">
        <f>AND(Sheet1!F218,"AAAAAFf37c4=")</f>
        <v>#VALUE!</v>
      </c>
      <c r="GZ7" t="e">
        <f>AND(Sheet1!G218,"AAAAAFf37c8=")</f>
        <v>#VALUE!</v>
      </c>
      <c r="HA7">
        <f>IF(Sheet1!219:219,"AAAAAFf37dA=",0)</f>
        <v>0</v>
      </c>
      <c r="HB7" t="e">
        <f>AND(Sheet1!A219,"AAAAAFf37dE=")</f>
        <v>#VALUE!</v>
      </c>
      <c r="HC7" t="e">
        <f>AND(Sheet1!B219,"AAAAAFf37dI=")</f>
        <v>#VALUE!</v>
      </c>
      <c r="HD7" t="e">
        <f>AND(Sheet1!C219,"AAAAAFf37dM=")</f>
        <v>#VALUE!</v>
      </c>
      <c r="HE7" t="e">
        <f>AND(Sheet1!D219,"AAAAAFf37dQ=")</f>
        <v>#VALUE!</v>
      </c>
      <c r="HF7" t="e">
        <f>AND(Sheet1!E219,"AAAAAFf37dU=")</f>
        <v>#VALUE!</v>
      </c>
      <c r="HG7" t="e">
        <f>AND(Sheet1!F219,"AAAAAFf37dY=")</f>
        <v>#VALUE!</v>
      </c>
      <c r="HH7" t="e">
        <f>AND(Sheet1!G219,"AAAAAFf37dc=")</f>
        <v>#VALUE!</v>
      </c>
      <c r="HI7">
        <f>IF(Sheet1!220:220,"AAAAAFf37dg=",0)</f>
        <v>0</v>
      </c>
      <c r="HJ7" t="e">
        <f>AND(Sheet1!A220,"AAAAAFf37dk=")</f>
        <v>#VALUE!</v>
      </c>
      <c r="HK7" t="e">
        <f>AND(Sheet1!B220,"AAAAAFf37do=")</f>
        <v>#VALUE!</v>
      </c>
      <c r="HL7" t="e">
        <f>AND(Sheet1!C220,"AAAAAFf37ds=")</f>
        <v>#VALUE!</v>
      </c>
      <c r="HM7" t="e">
        <f>AND(Sheet1!D220,"AAAAAFf37dw=")</f>
        <v>#VALUE!</v>
      </c>
      <c r="HN7" t="e">
        <f>AND(Sheet1!E220,"AAAAAFf37d0=")</f>
        <v>#VALUE!</v>
      </c>
      <c r="HO7" t="e">
        <f>AND(Sheet1!F220,"AAAAAFf37d4=")</f>
        <v>#VALUE!</v>
      </c>
      <c r="HP7" t="e">
        <f>AND(Sheet1!G220,"AAAAAFf37d8=")</f>
        <v>#VALUE!</v>
      </c>
      <c r="HQ7">
        <f>IF(Sheet1!221:221,"AAAAAFf37eA=",0)</f>
        <v>0</v>
      </c>
      <c r="HR7" t="e">
        <f>AND(Sheet1!A221,"AAAAAFf37eE=")</f>
        <v>#VALUE!</v>
      </c>
      <c r="HS7" t="e">
        <f>AND(Sheet1!B221,"AAAAAFf37eI=")</f>
        <v>#VALUE!</v>
      </c>
      <c r="HT7" t="e">
        <f>AND(Sheet1!C221,"AAAAAFf37eM=")</f>
        <v>#VALUE!</v>
      </c>
      <c r="HU7" t="e">
        <f>AND(Sheet1!D221,"AAAAAFf37eQ=")</f>
        <v>#VALUE!</v>
      </c>
      <c r="HV7" t="e">
        <f>AND(Sheet1!E221,"AAAAAFf37eU=")</f>
        <v>#VALUE!</v>
      </c>
      <c r="HW7" t="e">
        <f>AND(Sheet1!F221,"AAAAAFf37eY=")</f>
        <v>#VALUE!</v>
      </c>
      <c r="HX7" t="e">
        <f>AND(Sheet1!G221,"AAAAAFf37ec=")</f>
        <v>#VALUE!</v>
      </c>
      <c r="HY7">
        <f>IF(Sheet1!222:222,"AAAAAFf37eg=",0)</f>
        <v>0</v>
      </c>
      <c r="HZ7" t="e">
        <f>AND(Sheet1!A222,"AAAAAFf37ek=")</f>
        <v>#VALUE!</v>
      </c>
      <c r="IA7" t="e">
        <f>AND(Sheet1!B222,"AAAAAFf37eo=")</f>
        <v>#VALUE!</v>
      </c>
      <c r="IB7" t="e">
        <f>AND(Sheet1!C222,"AAAAAFf37es=")</f>
        <v>#VALUE!</v>
      </c>
      <c r="IC7" t="e">
        <f>AND(Sheet1!D222,"AAAAAFf37ew=")</f>
        <v>#VALUE!</v>
      </c>
      <c r="ID7" t="e">
        <f>AND(Sheet1!E222,"AAAAAFf37e0=")</f>
        <v>#VALUE!</v>
      </c>
      <c r="IE7" t="e">
        <f>AND(Sheet1!F222,"AAAAAFf37e4=")</f>
        <v>#VALUE!</v>
      </c>
      <c r="IF7" t="e">
        <f>AND(Sheet1!G222,"AAAAAFf37e8=")</f>
        <v>#VALUE!</v>
      </c>
      <c r="IG7">
        <f>IF(Sheet1!223:223,"AAAAAFf37fA=",0)</f>
        <v>0</v>
      </c>
      <c r="IH7" t="e">
        <f>AND(Sheet1!A223,"AAAAAFf37fE=")</f>
        <v>#VALUE!</v>
      </c>
      <c r="II7" t="e">
        <f>AND(Sheet1!B223,"AAAAAFf37fI=")</f>
        <v>#VALUE!</v>
      </c>
      <c r="IJ7" t="e">
        <f>AND(Sheet1!C223,"AAAAAFf37fM=")</f>
        <v>#VALUE!</v>
      </c>
      <c r="IK7" t="e">
        <f>AND(Sheet1!D223,"AAAAAFf37fQ=")</f>
        <v>#VALUE!</v>
      </c>
      <c r="IL7" t="e">
        <f>AND(Sheet1!E223,"AAAAAFf37fU=")</f>
        <v>#VALUE!</v>
      </c>
      <c r="IM7" t="e">
        <f>AND(Sheet1!F223,"AAAAAFf37fY=")</f>
        <v>#VALUE!</v>
      </c>
      <c r="IN7" t="e">
        <f>AND(Sheet1!G223,"AAAAAFf37fc=")</f>
        <v>#VALUE!</v>
      </c>
      <c r="IO7">
        <f>IF(Sheet1!224:224,"AAAAAFf37fg=",0)</f>
        <v>0</v>
      </c>
      <c r="IP7" t="e">
        <f>AND(Sheet1!A224,"AAAAAFf37fk=")</f>
        <v>#VALUE!</v>
      </c>
      <c r="IQ7" t="e">
        <f>AND(Sheet1!B224,"AAAAAFf37fo=")</f>
        <v>#VALUE!</v>
      </c>
      <c r="IR7" t="e">
        <f>AND(Sheet1!C224,"AAAAAFf37fs=")</f>
        <v>#VALUE!</v>
      </c>
      <c r="IS7" t="e">
        <f>AND(Sheet1!D224,"AAAAAFf37fw=")</f>
        <v>#VALUE!</v>
      </c>
      <c r="IT7" t="e">
        <f>AND(Sheet1!E224,"AAAAAFf37f0=")</f>
        <v>#VALUE!</v>
      </c>
      <c r="IU7" t="e">
        <f>AND(Sheet1!F224,"AAAAAFf37f4=")</f>
        <v>#VALUE!</v>
      </c>
      <c r="IV7" t="e">
        <f>AND(Sheet1!G224,"AAAAAFf37f8=")</f>
        <v>#VALUE!</v>
      </c>
    </row>
    <row r="8" spans="1:256">
      <c r="A8" t="str">
        <f>IF(Sheet1!225:225,"AAAAAG9sbwA=",0)</f>
        <v>AAAAAG9sbwA=</v>
      </c>
      <c r="B8" t="e">
        <f>AND(Sheet1!A225,"AAAAAG9sbwE=")</f>
        <v>#VALUE!</v>
      </c>
      <c r="C8" t="e">
        <f>AND(Sheet1!B225,"AAAAAG9sbwI=")</f>
        <v>#VALUE!</v>
      </c>
      <c r="D8" t="e">
        <f>AND(Sheet1!C225,"AAAAAG9sbwM=")</f>
        <v>#VALUE!</v>
      </c>
      <c r="E8" t="e">
        <f>AND(Sheet1!D225,"AAAAAG9sbwQ=")</f>
        <v>#VALUE!</v>
      </c>
      <c r="F8" t="e">
        <f>AND(Sheet1!E225,"AAAAAG9sbwU=")</f>
        <v>#VALUE!</v>
      </c>
      <c r="G8" t="e">
        <f>AND(Sheet1!F225,"AAAAAG9sbwY=")</f>
        <v>#VALUE!</v>
      </c>
      <c r="H8" t="e">
        <f>AND(Sheet1!G225,"AAAAAG9sbwc=")</f>
        <v>#VALUE!</v>
      </c>
      <c r="I8">
        <f>IF(Sheet1!226:226,"AAAAAG9sbwg=",0)</f>
        <v>0</v>
      </c>
      <c r="J8" t="e">
        <f>AND(Sheet1!A226,"AAAAAG9sbwk=")</f>
        <v>#VALUE!</v>
      </c>
      <c r="K8" t="e">
        <f>AND(Sheet1!B226,"AAAAAG9sbwo=")</f>
        <v>#VALUE!</v>
      </c>
      <c r="L8" t="e">
        <f>AND(Sheet1!C226,"AAAAAG9sbws=")</f>
        <v>#VALUE!</v>
      </c>
      <c r="M8" t="e">
        <f>AND(Sheet1!D226,"AAAAAG9sbww=")</f>
        <v>#VALUE!</v>
      </c>
      <c r="N8" t="e">
        <f>AND(Sheet1!E226,"AAAAAG9sbw0=")</f>
        <v>#VALUE!</v>
      </c>
      <c r="O8" t="e">
        <f>AND(Sheet1!F226,"AAAAAG9sbw4=")</f>
        <v>#VALUE!</v>
      </c>
      <c r="P8" t="e">
        <f>AND(Sheet1!G226,"AAAAAG9sbw8=")</f>
        <v>#VALUE!</v>
      </c>
      <c r="Q8">
        <f>IF(Sheet1!227:227,"AAAAAG9sbxA=",0)</f>
        <v>0</v>
      </c>
      <c r="R8" t="e">
        <f>AND(Sheet1!A227,"AAAAAG9sbxE=")</f>
        <v>#VALUE!</v>
      </c>
      <c r="S8" t="e">
        <f>AND(Sheet1!B227,"AAAAAG9sbxI=")</f>
        <v>#VALUE!</v>
      </c>
      <c r="T8" t="e">
        <f>AND(Sheet1!C227,"AAAAAG9sbxM=")</f>
        <v>#VALUE!</v>
      </c>
      <c r="U8" t="e">
        <f>AND(Sheet1!D227,"AAAAAG9sbxQ=")</f>
        <v>#VALUE!</v>
      </c>
      <c r="V8" t="e">
        <f>AND(Sheet1!E227,"AAAAAG9sbxU=")</f>
        <v>#VALUE!</v>
      </c>
      <c r="W8" t="e">
        <f>AND(Sheet1!F227,"AAAAAG9sbxY=")</f>
        <v>#VALUE!</v>
      </c>
      <c r="X8" t="e">
        <f>AND(Sheet1!G227,"AAAAAG9sbxc=")</f>
        <v>#VALUE!</v>
      </c>
      <c r="Y8">
        <f>IF(Sheet1!228:228,"AAAAAG9sbxg=",0)</f>
        <v>0</v>
      </c>
      <c r="Z8" t="e">
        <f>AND(Sheet1!A228,"AAAAAG9sbxk=")</f>
        <v>#VALUE!</v>
      </c>
      <c r="AA8" t="e">
        <f>AND(Sheet1!B228,"AAAAAG9sbxo=")</f>
        <v>#VALUE!</v>
      </c>
      <c r="AB8" t="e">
        <f>AND(Sheet1!C228,"AAAAAG9sbxs=")</f>
        <v>#VALUE!</v>
      </c>
      <c r="AC8" t="e">
        <f>AND(Sheet1!D228,"AAAAAG9sbxw=")</f>
        <v>#VALUE!</v>
      </c>
      <c r="AD8" t="e">
        <f>AND(Sheet1!E228,"AAAAAG9sbx0=")</f>
        <v>#VALUE!</v>
      </c>
      <c r="AE8" t="e">
        <f>AND(Sheet1!F228,"AAAAAG9sbx4=")</f>
        <v>#VALUE!</v>
      </c>
      <c r="AF8" t="e">
        <f>AND(Sheet1!G228,"AAAAAG9sbx8=")</f>
        <v>#VALUE!</v>
      </c>
      <c r="AG8">
        <f>IF(Sheet1!229:229,"AAAAAG9sbyA=",0)</f>
        <v>0</v>
      </c>
      <c r="AH8" t="e">
        <f>AND(Sheet1!A229,"AAAAAG9sbyE=")</f>
        <v>#VALUE!</v>
      </c>
      <c r="AI8" t="e">
        <f>AND(Sheet1!B229,"AAAAAG9sbyI=")</f>
        <v>#VALUE!</v>
      </c>
      <c r="AJ8" t="e">
        <f>AND(Sheet1!C229,"AAAAAG9sbyM=")</f>
        <v>#VALUE!</v>
      </c>
      <c r="AK8" t="e">
        <f>AND(Sheet1!D229,"AAAAAG9sbyQ=")</f>
        <v>#VALUE!</v>
      </c>
      <c r="AL8" t="e">
        <f>AND(Sheet1!E229,"AAAAAG9sbyU=")</f>
        <v>#VALUE!</v>
      </c>
      <c r="AM8" t="e">
        <f>AND(Sheet1!F229,"AAAAAG9sbyY=")</f>
        <v>#VALUE!</v>
      </c>
      <c r="AN8" t="e">
        <f>AND(Sheet1!G229,"AAAAAG9sbyc=")</f>
        <v>#VALUE!</v>
      </c>
      <c r="AO8">
        <f>IF(Sheet1!230:230,"AAAAAG9sbyg=",0)</f>
        <v>0</v>
      </c>
      <c r="AP8" t="e">
        <f>AND(Sheet1!A230,"AAAAAG9sbyk=")</f>
        <v>#VALUE!</v>
      </c>
      <c r="AQ8" t="e">
        <f>AND(Sheet1!B230,"AAAAAG9sbyo=")</f>
        <v>#VALUE!</v>
      </c>
      <c r="AR8" t="e">
        <f>AND(Sheet1!C230,"AAAAAG9sbys=")</f>
        <v>#VALUE!</v>
      </c>
      <c r="AS8" t="e">
        <f>AND(Sheet1!D230,"AAAAAG9sbyw=")</f>
        <v>#VALUE!</v>
      </c>
      <c r="AT8" t="e">
        <f>AND(Sheet1!E230,"AAAAAG9sby0=")</f>
        <v>#VALUE!</v>
      </c>
      <c r="AU8" t="e">
        <f>AND(Sheet1!F230,"AAAAAG9sby4=")</f>
        <v>#VALUE!</v>
      </c>
      <c r="AV8" t="e">
        <f>AND(Sheet1!G230,"AAAAAG9sby8=")</f>
        <v>#VALUE!</v>
      </c>
      <c r="AW8">
        <f>IF(Sheet1!231:231,"AAAAAG9sbzA=",0)</f>
        <v>0</v>
      </c>
      <c r="AX8" t="e">
        <f>AND(Sheet1!A231,"AAAAAG9sbzE=")</f>
        <v>#VALUE!</v>
      </c>
      <c r="AY8" t="e">
        <f>AND(Sheet1!B231,"AAAAAG9sbzI=")</f>
        <v>#VALUE!</v>
      </c>
      <c r="AZ8" t="e">
        <f>AND(Sheet1!C231,"AAAAAG9sbzM=")</f>
        <v>#VALUE!</v>
      </c>
      <c r="BA8" t="e">
        <f>AND(Sheet1!D231,"AAAAAG9sbzQ=")</f>
        <v>#VALUE!</v>
      </c>
      <c r="BB8" t="e">
        <f>AND(Sheet1!E231,"AAAAAG9sbzU=")</f>
        <v>#VALUE!</v>
      </c>
      <c r="BC8" t="e">
        <f>AND(Sheet1!F231,"AAAAAG9sbzY=")</f>
        <v>#VALUE!</v>
      </c>
      <c r="BD8" t="e">
        <f>AND(Sheet1!G231,"AAAAAG9sbzc=")</f>
        <v>#VALUE!</v>
      </c>
      <c r="BE8">
        <f>IF(Sheet1!232:232,"AAAAAG9sbzg=",0)</f>
        <v>0</v>
      </c>
      <c r="BF8" t="e">
        <f>AND(Sheet1!A232,"AAAAAG9sbzk=")</f>
        <v>#VALUE!</v>
      </c>
      <c r="BG8" t="e">
        <f>AND(Sheet1!B232,"AAAAAG9sbzo=")</f>
        <v>#VALUE!</v>
      </c>
      <c r="BH8" t="e">
        <f>AND(Sheet1!C232,"AAAAAG9sbzs=")</f>
        <v>#VALUE!</v>
      </c>
      <c r="BI8" t="e">
        <f>AND(Sheet1!D232,"AAAAAG9sbzw=")</f>
        <v>#VALUE!</v>
      </c>
      <c r="BJ8" t="e">
        <f>AND(Sheet1!E232,"AAAAAG9sbz0=")</f>
        <v>#VALUE!</v>
      </c>
      <c r="BK8" t="e">
        <f>AND(Sheet1!F232,"AAAAAG9sbz4=")</f>
        <v>#VALUE!</v>
      </c>
      <c r="BL8" t="e">
        <f>AND(Sheet1!G232,"AAAAAG9sbz8=")</f>
        <v>#VALUE!</v>
      </c>
      <c r="BM8">
        <f>IF(Sheet1!233:233,"AAAAAG9sb0A=",0)</f>
        <v>0</v>
      </c>
      <c r="BN8" t="e">
        <f>AND(Sheet1!A233,"AAAAAG9sb0E=")</f>
        <v>#VALUE!</v>
      </c>
      <c r="BO8" t="e">
        <f>AND(Sheet1!B233,"AAAAAG9sb0I=")</f>
        <v>#VALUE!</v>
      </c>
      <c r="BP8" t="e">
        <f>AND(Sheet1!C233,"AAAAAG9sb0M=")</f>
        <v>#VALUE!</v>
      </c>
      <c r="BQ8" t="e">
        <f>AND(Sheet1!D233,"AAAAAG9sb0Q=")</f>
        <v>#VALUE!</v>
      </c>
      <c r="BR8" t="e">
        <f>AND(Sheet1!E233,"AAAAAG9sb0U=")</f>
        <v>#VALUE!</v>
      </c>
      <c r="BS8" t="e">
        <f>AND(Sheet1!F233,"AAAAAG9sb0Y=")</f>
        <v>#VALUE!</v>
      </c>
      <c r="BT8" t="e">
        <f>AND(Sheet1!G233,"AAAAAG9sb0c=")</f>
        <v>#VALUE!</v>
      </c>
      <c r="BU8">
        <f>IF(Sheet1!234:234,"AAAAAG9sb0g=",0)</f>
        <v>0</v>
      </c>
      <c r="BV8" t="e">
        <f>AND(Sheet1!A234,"AAAAAG9sb0k=")</f>
        <v>#VALUE!</v>
      </c>
      <c r="BW8" t="e">
        <f>AND(Sheet1!B234,"AAAAAG9sb0o=")</f>
        <v>#VALUE!</v>
      </c>
      <c r="BX8" t="e">
        <f>AND(Sheet1!C234,"AAAAAG9sb0s=")</f>
        <v>#VALUE!</v>
      </c>
      <c r="BY8" t="e">
        <f>AND(Sheet1!D234,"AAAAAG9sb0w=")</f>
        <v>#VALUE!</v>
      </c>
      <c r="BZ8" t="e">
        <f>AND(Sheet1!E234,"AAAAAG9sb00=")</f>
        <v>#VALUE!</v>
      </c>
      <c r="CA8" t="e">
        <f>AND(Sheet1!F234,"AAAAAG9sb04=")</f>
        <v>#VALUE!</v>
      </c>
      <c r="CB8" t="e">
        <f>AND(Sheet1!G234,"AAAAAG9sb08=")</f>
        <v>#VALUE!</v>
      </c>
      <c r="CC8">
        <f>IF(Sheet1!235:235,"AAAAAG9sb1A=",0)</f>
        <v>0</v>
      </c>
      <c r="CD8" t="e">
        <f>AND(Sheet1!A235,"AAAAAG9sb1E=")</f>
        <v>#VALUE!</v>
      </c>
      <c r="CE8" t="e">
        <f>AND(Sheet1!B235,"AAAAAG9sb1I=")</f>
        <v>#VALUE!</v>
      </c>
      <c r="CF8" t="e">
        <f>AND(Sheet1!C235,"AAAAAG9sb1M=")</f>
        <v>#VALUE!</v>
      </c>
      <c r="CG8" t="e">
        <f>AND(Sheet1!D235,"AAAAAG9sb1Q=")</f>
        <v>#VALUE!</v>
      </c>
      <c r="CH8" t="e">
        <f>AND(Sheet1!E235,"AAAAAG9sb1U=")</f>
        <v>#VALUE!</v>
      </c>
      <c r="CI8" t="e">
        <f>AND(Sheet1!F235,"AAAAAG9sb1Y=")</f>
        <v>#VALUE!</v>
      </c>
      <c r="CJ8" t="e">
        <f>AND(Sheet1!G235,"AAAAAG9sb1c=")</f>
        <v>#VALUE!</v>
      </c>
      <c r="CK8">
        <f>IF(Sheet1!236:236,"AAAAAG9sb1g=",0)</f>
        <v>0</v>
      </c>
      <c r="CL8" t="e">
        <f>AND(Sheet1!A236,"AAAAAG9sb1k=")</f>
        <v>#VALUE!</v>
      </c>
      <c r="CM8" t="e">
        <f>AND(Sheet1!B236,"AAAAAG9sb1o=")</f>
        <v>#VALUE!</v>
      </c>
      <c r="CN8" t="e">
        <f>AND(Sheet1!C236,"AAAAAG9sb1s=")</f>
        <v>#VALUE!</v>
      </c>
      <c r="CO8" t="e">
        <f>AND(Sheet1!D236,"AAAAAG9sb1w=")</f>
        <v>#VALUE!</v>
      </c>
      <c r="CP8" t="e">
        <f>AND(Sheet1!E236,"AAAAAG9sb10=")</f>
        <v>#VALUE!</v>
      </c>
      <c r="CQ8" t="e">
        <f>AND(Sheet1!F236,"AAAAAG9sb14=")</f>
        <v>#VALUE!</v>
      </c>
      <c r="CR8" t="e">
        <f>AND(Sheet1!G236,"AAAAAG9sb18=")</f>
        <v>#VALUE!</v>
      </c>
      <c r="CS8">
        <f>IF(Sheet1!237:237,"AAAAAG9sb2A=",0)</f>
        <v>0</v>
      </c>
      <c r="CT8" t="e">
        <f>AND(Sheet1!A237,"AAAAAG9sb2E=")</f>
        <v>#VALUE!</v>
      </c>
      <c r="CU8" t="e">
        <f>AND(Sheet1!B237,"AAAAAG9sb2I=")</f>
        <v>#VALUE!</v>
      </c>
      <c r="CV8" t="e">
        <f>AND(Sheet1!C237,"AAAAAG9sb2M=")</f>
        <v>#VALUE!</v>
      </c>
      <c r="CW8" t="e">
        <f>AND(Sheet1!D237,"AAAAAG9sb2Q=")</f>
        <v>#VALUE!</v>
      </c>
      <c r="CX8" t="e">
        <f>AND(Sheet1!E237,"AAAAAG9sb2U=")</f>
        <v>#VALUE!</v>
      </c>
      <c r="CY8" t="e">
        <f>AND(Sheet1!F237,"AAAAAG9sb2Y=")</f>
        <v>#VALUE!</v>
      </c>
      <c r="CZ8" t="e">
        <f>AND(Sheet1!G237,"AAAAAG9sb2c=")</f>
        <v>#VALUE!</v>
      </c>
      <c r="DA8">
        <f>IF(Sheet1!238:238,"AAAAAG9sb2g=",0)</f>
        <v>0</v>
      </c>
      <c r="DB8" t="e">
        <f>AND(Sheet1!A238,"AAAAAG9sb2k=")</f>
        <v>#VALUE!</v>
      </c>
      <c r="DC8" t="e">
        <f>AND(Sheet1!B238,"AAAAAG9sb2o=")</f>
        <v>#VALUE!</v>
      </c>
      <c r="DD8" t="e">
        <f>AND(Sheet1!C238,"AAAAAG9sb2s=")</f>
        <v>#VALUE!</v>
      </c>
      <c r="DE8" t="e">
        <f>AND(Sheet1!D238,"AAAAAG9sb2w=")</f>
        <v>#VALUE!</v>
      </c>
      <c r="DF8" t="e">
        <f>AND(Sheet1!E238,"AAAAAG9sb20=")</f>
        <v>#VALUE!</v>
      </c>
      <c r="DG8" t="e">
        <f>AND(Sheet1!F238,"AAAAAG9sb24=")</f>
        <v>#VALUE!</v>
      </c>
      <c r="DH8" t="e">
        <f>AND(Sheet1!G238,"AAAAAG9sb28=")</f>
        <v>#VALUE!</v>
      </c>
      <c r="DI8">
        <f>IF(Sheet1!239:239,"AAAAAG9sb3A=",0)</f>
        <v>0</v>
      </c>
      <c r="DJ8" t="e">
        <f>AND(Sheet1!A239,"AAAAAG9sb3E=")</f>
        <v>#VALUE!</v>
      </c>
      <c r="DK8" t="e">
        <f>AND(Sheet1!B239,"AAAAAG9sb3I=")</f>
        <v>#VALUE!</v>
      </c>
      <c r="DL8" t="e">
        <f>AND(Sheet1!C239,"AAAAAG9sb3M=")</f>
        <v>#VALUE!</v>
      </c>
      <c r="DM8" t="e">
        <f>AND(Sheet1!D239,"AAAAAG9sb3Q=")</f>
        <v>#VALUE!</v>
      </c>
      <c r="DN8" t="e">
        <f>AND(Sheet1!E239,"AAAAAG9sb3U=")</f>
        <v>#VALUE!</v>
      </c>
      <c r="DO8" t="e">
        <f>AND(Sheet1!F239,"AAAAAG9sb3Y=")</f>
        <v>#VALUE!</v>
      </c>
      <c r="DP8" t="e">
        <f>AND(Sheet1!G239,"AAAAAG9sb3c=")</f>
        <v>#VALUE!</v>
      </c>
      <c r="DQ8">
        <f>IF(Sheet1!240:240,"AAAAAG9sb3g=",0)</f>
        <v>0</v>
      </c>
      <c r="DR8" t="e">
        <f>AND(Sheet1!A240,"AAAAAG9sb3k=")</f>
        <v>#VALUE!</v>
      </c>
      <c r="DS8" t="e">
        <f>AND(Sheet1!B240,"AAAAAG9sb3o=")</f>
        <v>#VALUE!</v>
      </c>
      <c r="DT8" t="e">
        <f>AND(Sheet1!C240,"AAAAAG9sb3s=")</f>
        <v>#VALUE!</v>
      </c>
      <c r="DU8" t="e">
        <f>AND(Sheet1!D240,"AAAAAG9sb3w=")</f>
        <v>#VALUE!</v>
      </c>
      <c r="DV8" t="e">
        <f>AND(Sheet1!E240,"AAAAAG9sb30=")</f>
        <v>#VALUE!</v>
      </c>
      <c r="DW8" t="e">
        <f>AND(Sheet1!F240,"AAAAAG9sb34=")</f>
        <v>#VALUE!</v>
      </c>
      <c r="DX8" t="e">
        <f>AND(Sheet1!G240,"AAAAAG9sb38=")</f>
        <v>#VALUE!</v>
      </c>
      <c r="DY8">
        <f>IF(Sheet1!241:241,"AAAAAG9sb4A=",0)</f>
        <v>0</v>
      </c>
      <c r="DZ8" t="e">
        <f>AND(Sheet1!A241,"AAAAAG9sb4E=")</f>
        <v>#VALUE!</v>
      </c>
      <c r="EA8" t="e">
        <f>AND(Sheet1!B241,"AAAAAG9sb4I=")</f>
        <v>#VALUE!</v>
      </c>
      <c r="EB8" t="e">
        <f>AND(Sheet1!C241,"AAAAAG9sb4M=")</f>
        <v>#VALUE!</v>
      </c>
      <c r="EC8" t="e">
        <f>AND(Sheet1!D241,"AAAAAG9sb4Q=")</f>
        <v>#VALUE!</v>
      </c>
      <c r="ED8" t="e">
        <f>AND(Sheet1!E241,"AAAAAG9sb4U=")</f>
        <v>#VALUE!</v>
      </c>
      <c r="EE8" t="e">
        <f>AND(Sheet1!F241,"AAAAAG9sb4Y=")</f>
        <v>#VALUE!</v>
      </c>
      <c r="EF8" t="e">
        <f>AND(Sheet1!G241,"AAAAAG9sb4c=")</f>
        <v>#VALUE!</v>
      </c>
      <c r="EG8">
        <f>IF(Sheet1!242:242,"AAAAAG9sb4g=",0)</f>
        <v>0</v>
      </c>
      <c r="EH8" t="e">
        <f>AND(Sheet1!A242,"AAAAAG9sb4k=")</f>
        <v>#VALUE!</v>
      </c>
      <c r="EI8" t="e">
        <f>AND(Sheet1!B242,"AAAAAG9sb4o=")</f>
        <v>#VALUE!</v>
      </c>
      <c r="EJ8" t="e">
        <f>AND(Sheet1!C242,"AAAAAG9sb4s=")</f>
        <v>#VALUE!</v>
      </c>
      <c r="EK8" t="e">
        <f>AND(Sheet1!D242,"AAAAAG9sb4w=")</f>
        <v>#VALUE!</v>
      </c>
      <c r="EL8" t="e">
        <f>AND(Sheet1!E242,"AAAAAG9sb40=")</f>
        <v>#VALUE!</v>
      </c>
      <c r="EM8" t="e">
        <f>AND(Sheet1!F242,"AAAAAG9sb44=")</f>
        <v>#VALUE!</v>
      </c>
      <c r="EN8" t="e">
        <f>AND(Sheet1!G242,"AAAAAG9sb48=")</f>
        <v>#VALUE!</v>
      </c>
      <c r="EO8">
        <f>IF(Sheet1!243:243,"AAAAAG9sb5A=",0)</f>
        <v>0</v>
      </c>
      <c r="EP8" t="e">
        <f>AND(Sheet1!A243,"AAAAAG9sb5E=")</f>
        <v>#VALUE!</v>
      </c>
      <c r="EQ8" t="e">
        <f>AND(Sheet1!B243,"AAAAAG9sb5I=")</f>
        <v>#VALUE!</v>
      </c>
      <c r="ER8" t="e">
        <f>AND(Sheet1!C243,"AAAAAG9sb5M=")</f>
        <v>#VALUE!</v>
      </c>
      <c r="ES8" t="e">
        <f>AND(Sheet1!D243,"AAAAAG9sb5Q=")</f>
        <v>#VALUE!</v>
      </c>
      <c r="ET8" t="e">
        <f>AND(Sheet1!E243,"AAAAAG9sb5U=")</f>
        <v>#VALUE!</v>
      </c>
      <c r="EU8" t="e">
        <f>AND(Sheet1!F243,"AAAAAG9sb5Y=")</f>
        <v>#VALUE!</v>
      </c>
      <c r="EV8" t="e">
        <f>AND(Sheet1!G243,"AAAAAG9sb5c=")</f>
        <v>#VALUE!</v>
      </c>
      <c r="EW8">
        <f>IF(Sheet1!244:244,"AAAAAG9sb5g=",0)</f>
        <v>0</v>
      </c>
      <c r="EX8" t="e">
        <f>AND(Sheet1!A244,"AAAAAG9sb5k=")</f>
        <v>#VALUE!</v>
      </c>
      <c r="EY8" t="e">
        <f>AND(Sheet1!B244,"AAAAAG9sb5o=")</f>
        <v>#VALUE!</v>
      </c>
      <c r="EZ8" t="e">
        <f>AND(Sheet1!C244,"AAAAAG9sb5s=")</f>
        <v>#VALUE!</v>
      </c>
      <c r="FA8" t="e">
        <f>AND(Sheet1!D244,"AAAAAG9sb5w=")</f>
        <v>#VALUE!</v>
      </c>
      <c r="FB8" t="e">
        <f>AND(Sheet1!E244,"AAAAAG9sb50=")</f>
        <v>#VALUE!</v>
      </c>
      <c r="FC8" t="e">
        <f>AND(Sheet1!F244,"AAAAAG9sb54=")</f>
        <v>#VALUE!</v>
      </c>
      <c r="FD8" t="e">
        <f>AND(Sheet1!G244,"AAAAAG9sb58=")</f>
        <v>#VALUE!</v>
      </c>
      <c r="FE8">
        <f>IF(Sheet1!245:245,"AAAAAG9sb6A=",0)</f>
        <v>0</v>
      </c>
      <c r="FF8" t="e">
        <f>AND(Sheet1!A245,"AAAAAG9sb6E=")</f>
        <v>#VALUE!</v>
      </c>
      <c r="FG8" t="e">
        <f>AND(Sheet1!B245,"AAAAAG9sb6I=")</f>
        <v>#VALUE!</v>
      </c>
      <c r="FH8" t="e">
        <f>AND(Sheet1!C245,"AAAAAG9sb6M=")</f>
        <v>#VALUE!</v>
      </c>
      <c r="FI8" t="e">
        <f>AND(Sheet1!D245,"AAAAAG9sb6Q=")</f>
        <v>#VALUE!</v>
      </c>
      <c r="FJ8" t="e">
        <f>AND(Sheet1!E245,"AAAAAG9sb6U=")</f>
        <v>#VALUE!</v>
      </c>
      <c r="FK8" t="e">
        <f>AND(Sheet1!F245,"AAAAAG9sb6Y=")</f>
        <v>#VALUE!</v>
      </c>
      <c r="FL8" t="e">
        <f>AND(Sheet1!G245,"AAAAAG9sb6c=")</f>
        <v>#VALUE!</v>
      </c>
      <c r="FM8">
        <f>IF(Sheet1!246:246,"AAAAAG9sb6g=",0)</f>
        <v>0</v>
      </c>
      <c r="FN8" t="e">
        <f>AND(Sheet1!A246,"AAAAAG9sb6k=")</f>
        <v>#VALUE!</v>
      </c>
      <c r="FO8" t="e">
        <f>AND(Sheet1!B246,"AAAAAG9sb6o=")</f>
        <v>#VALUE!</v>
      </c>
      <c r="FP8" t="e">
        <f>AND(Sheet1!C246,"AAAAAG9sb6s=")</f>
        <v>#VALUE!</v>
      </c>
      <c r="FQ8" t="e">
        <f>AND(Sheet1!D246,"AAAAAG9sb6w=")</f>
        <v>#VALUE!</v>
      </c>
      <c r="FR8" t="e">
        <f>AND(Sheet1!E246,"AAAAAG9sb60=")</f>
        <v>#VALUE!</v>
      </c>
      <c r="FS8" t="e">
        <f>AND(Sheet1!F246,"AAAAAG9sb64=")</f>
        <v>#VALUE!</v>
      </c>
      <c r="FT8" t="e">
        <f>AND(Sheet1!G246,"AAAAAG9sb68=")</f>
        <v>#VALUE!</v>
      </c>
      <c r="FU8">
        <f>IF(Sheet1!247:247,"AAAAAG9sb7A=",0)</f>
        <v>0</v>
      </c>
      <c r="FV8" t="e">
        <f>AND(Sheet1!A247,"AAAAAG9sb7E=")</f>
        <v>#VALUE!</v>
      </c>
      <c r="FW8" t="e">
        <f>AND(Sheet1!B247,"AAAAAG9sb7I=")</f>
        <v>#VALUE!</v>
      </c>
      <c r="FX8" t="e">
        <f>AND(Sheet1!C247,"AAAAAG9sb7M=")</f>
        <v>#VALUE!</v>
      </c>
      <c r="FY8" t="e">
        <f>AND(Sheet1!D247,"AAAAAG9sb7Q=")</f>
        <v>#VALUE!</v>
      </c>
      <c r="FZ8" t="e">
        <f>AND(Sheet1!E247,"AAAAAG9sb7U=")</f>
        <v>#VALUE!</v>
      </c>
      <c r="GA8" t="e">
        <f>AND(Sheet1!F247,"AAAAAG9sb7Y=")</f>
        <v>#VALUE!</v>
      </c>
      <c r="GB8" t="e">
        <f>AND(Sheet1!G247,"AAAAAG9sb7c=")</f>
        <v>#VALUE!</v>
      </c>
      <c r="GC8">
        <f>IF(Sheet1!248:248,"AAAAAG9sb7g=",0)</f>
        <v>0</v>
      </c>
      <c r="GD8" t="e">
        <f>AND(Sheet1!A248,"AAAAAG9sb7k=")</f>
        <v>#VALUE!</v>
      </c>
      <c r="GE8" t="e">
        <f>AND(Sheet1!B248,"AAAAAG9sb7o=")</f>
        <v>#VALUE!</v>
      </c>
      <c r="GF8" t="e">
        <f>AND(Sheet1!C248,"AAAAAG9sb7s=")</f>
        <v>#VALUE!</v>
      </c>
      <c r="GG8" t="e">
        <f>AND(Sheet1!D248,"AAAAAG9sb7w=")</f>
        <v>#VALUE!</v>
      </c>
      <c r="GH8" t="e">
        <f>AND(Sheet1!E248,"AAAAAG9sb70=")</f>
        <v>#VALUE!</v>
      </c>
      <c r="GI8" t="e">
        <f>AND(Sheet1!F248,"AAAAAG9sb74=")</f>
        <v>#VALUE!</v>
      </c>
      <c r="GJ8" t="e">
        <f>AND(Sheet1!G248,"AAAAAG9sb78=")</f>
        <v>#VALUE!</v>
      </c>
      <c r="GK8">
        <f>IF(Sheet1!249:249,"AAAAAG9sb8A=",0)</f>
        <v>0</v>
      </c>
      <c r="GL8" t="e">
        <f>AND(Sheet1!A249,"AAAAAG9sb8E=")</f>
        <v>#VALUE!</v>
      </c>
      <c r="GM8" t="e">
        <f>AND(Sheet1!B249,"AAAAAG9sb8I=")</f>
        <v>#VALUE!</v>
      </c>
      <c r="GN8" t="e">
        <f>AND(Sheet1!C249,"AAAAAG9sb8M=")</f>
        <v>#VALUE!</v>
      </c>
      <c r="GO8" t="e">
        <f>AND(Sheet1!D249,"AAAAAG9sb8Q=")</f>
        <v>#VALUE!</v>
      </c>
      <c r="GP8" t="e">
        <f>AND(Sheet1!E249,"AAAAAG9sb8U=")</f>
        <v>#VALUE!</v>
      </c>
      <c r="GQ8" t="e">
        <f>AND(Sheet1!F249,"AAAAAG9sb8Y=")</f>
        <v>#VALUE!</v>
      </c>
      <c r="GR8" t="e">
        <f>AND(Sheet1!G249,"AAAAAG9sb8c=")</f>
        <v>#VALUE!</v>
      </c>
      <c r="GS8">
        <f>IF(Sheet1!250:250,"AAAAAG9sb8g=",0)</f>
        <v>0</v>
      </c>
      <c r="GT8" t="e">
        <f>AND(Sheet1!A250,"AAAAAG9sb8k=")</f>
        <v>#VALUE!</v>
      </c>
      <c r="GU8" t="e">
        <f>AND(Sheet1!B250,"AAAAAG9sb8o=")</f>
        <v>#VALUE!</v>
      </c>
      <c r="GV8" t="e">
        <f>AND(Sheet1!C250,"AAAAAG9sb8s=")</f>
        <v>#VALUE!</v>
      </c>
      <c r="GW8" t="e">
        <f>AND(Sheet1!D250,"AAAAAG9sb8w=")</f>
        <v>#VALUE!</v>
      </c>
      <c r="GX8" t="e">
        <f>AND(Sheet1!E250,"AAAAAG9sb80=")</f>
        <v>#VALUE!</v>
      </c>
      <c r="GY8" t="e">
        <f>AND(Sheet1!F250,"AAAAAG9sb84=")</f>
        <v>#VALUE!</v>
      </c>
      <c r="GZ8" t="e">
        <f>AND(Sheet1!G250,"AAAAAG9sb88=")</f>
        <v>#VALUE!</v>
      </c>
      <c r="HA8">
        <f>IF(Sheet1!251:251,"AAAAAG9sb9A=",0)</f>
        <v>0</v>
      </c>
      <c r="HB8" t="e">
        <f>AND(Sheet1!A251,"AAAAAG9sb9E=")</f>
        <v>#VALUE!</v>
      </c>
      <c r="HC8" t="e">
        <f>AND(Sheet1!B251,"AAAAAG9sb9I=")</f>
        <v>#VALUE!</v>
      </c>
      <c r="HD8" t="e">
        <f>AND(Sheet1!C251,"AAAAAG9sb9M=")</f>
        <v>#VALUE!</v>
      </c>
      <c r="HE8" t="e">
        <f>AND(Sheet1!D251,"AAAAAG9sb9Q=")</f>
        <v>#VALUE!</v>
      </c>
      <c r="HF8" t="e">
        <f>AND(Sheet1!E251,"AAAAAG9sb9U=")</f>
        <v>#VALUE!</v>
      </c>
      <c r="HG8" t="e">
        <f>AND(Sheet1!F251,"AAAAAG9sb9Y=")</f>
        <v>#VALUE!</v>
      </c>
      <c r="HH8" t="e">
        <f>AND(Sheet1!G251,"AAAAAG9sb9c=")</f>
        <v>#VALUE!</v>
      </c>
      <c r="HI8">
        <f>IF(Sheet1!252:252,"AAAAAG9sb9g=",0)</f>
        <v>0</v>
      </c>
      <c r="HJ8" t="e">
        <f>AND(Sheet1!A252,"AAAAAG9sb9k=")</f>
        <v>#VALUE!</v>
      </c>
      <c r="HK8" t="e">
        <f>AND(Sheet1!B252,"AAAAAG9sb9o=")</f>
        <v>#VALUE!</v>
      </c>
      <c r="HL8" t="e">
        <f>AND(Sheet1!C252,"AAAAAG9sb9s=")</f>
        <v>#VALUE!</v>
      </c>
      <c r="HM8" t="e">
        <f>AND(Sheet1!D252,"AAAAAG9sb9w=")</f>
        <v>#VALUE!</v>
      </c>
      <c r="HN8" t="e">
        <f>AND(Sheet1!E252,"AAAAAG9sb90=")</f>
        <v>#VALUE!</v>
      </c>
      <c r="HO8" t="e">
        <f>AND(Sheet1!F252,"AAAAAG9sb94=")</f>
        <v>#VALUE!</v>
      </c>
      <c r="HP8" t="e">
        <f>AND(Sheet1!G252,"AAAAAG9sb98=")</f>
        <v>#VALUE!</v>
      </c>
      <c r="HQ8">
        <f>IF(Sheet1!253:253,"AAAAAG9sb+A=",0)</f>
        <v>0</v>
      </c>
      <c r="HR8" t="e">
        <f>AND(Sheet1!A253,"AAAAAG9sb+E=")</f>
        <v>#VALUE!</v>
      </c>
      <c r="HS8" t="e">
        <f>AND(Sheet1!B253,"AAAAAG9sb+I=")</f>
        <v>#VALUE!</v>
      </c>
      <c r="HT8" t="e">
        <f>AND(Sheet1!C253,"AAAAAG9sb+M=")</f>
        <v>#VALUE!</v>
      </c>
      <c r="HU8" t="e">
        <f>AND(Sheet1!D253,"AAAAAG9sb+Q=")</f>
        <v>#VALUE!</v>
      </c>
      <c r="HV8" t="e">
        <f>AND(Sheet1!E253,"AAAAAG9sb+U=")</f>
        <v>#VALUE!</v>
      </c>
      <c r="HW8" t="e">
        <f>AND(Sheet1!F253,"AAAAAG9sb+Y=")</f>
        <v>#VALUE!</v>
      </c>
      <c r="HX8" t="e">
        <f>AND(Sheet1!G253,"AAAAAG9sb+c=")</f>
        <v>#VALUE!</v>
      </c>
      <c r="HY8">
        <f>IF(Sheet1!254:254,"AAAAAG9sb+g=",0)</f>
        <v>0</v>
      </c>
      <c r="HZ8" t="e">
        <f>AND(Sheet1!A254,"AAAAAG9sb+k=")</f>
        <v>#VALUE!</v>
      </c>
      <c r="IA8" t="e">
        <f>AND(Sheet1!B254,"AAAAAG9sb+o=")</f>
        <v>#VALUE!</v>
      </c>
      <c r="IB8" t="e">
        <f>AND(Sheet1!C254,"AAAAAG9sb+s=")</f>
        <v>#VALUE!</v>
      </c>
      <c r="IC8" t="e">
        <f>AND(Sheet1!D254,"AAAAAG9sb+w=")</f>
        <v>#VALUE!</v>
      </c>
      <c r="ID8" t="e">
        <f>AND(Sheet1!E254,"AAAAAG9sb+0=")</f>
        <v>#VALUE!</v>
      </c>
      <c r="IE8" t="e">
        <f>AND(Sheet1!F254,"AAAAAG9sb+4=")</f>
        <v>#VALUE!</v>
      </c>
      <c r="IF8" t="e">
        <f>AND(Sheet1!G254,"AAAAAG9sb+8=")</f>
        <v>#VALUE!</v>
      </c>
      <c r="IG8">
        <f>IF(Sheet1!255:255,"AAAAAG9sb/A=",0)</f>
        <v>0</v>
      </c>
      <c r="IH8" t="e">
        <f>AND(Sheet1!A255,"AAAAAG9sb/E=")</f>
        <v>#VALUE!</v>
      </c>
      <c r="II8" t="e">
        <f>AND(Sheet1!B255,"AAAAAG9sb/I=")</f>
        <v>#VALUE!</v>
      </c>
      <c r="IJ8" t="e">
        <f>AND(Sheet1!C255,"AAAAAG9sb/M=")</f>
        <v>#VALUE!</v>
      </c>
      <c r="IK8" t="e">
        <f>AND(Sheet1!D255,"AAAAAG9sb/Q=")</f>
        <v>#VALUE!</v>
      </c>
      <c r="IL8" t="e">
        <f>AND(Sheet1!E255,"AAAAAG9sb/U=")</f>
        <v>#VALUE!</v>
      </c>
      <c r="IM8" t="e">
        <f>AND(Sheet1!F255,"AAAAAG9sb/Y=")</f>
        <v>#VALUE!</v>
      </c>
      <c r="IN8" t="e">
        <f>AND(Sheet1!G255,"AAAAAG9sb/c=")</f>
        <v>#VALUE!</v>
      </c>
      <c r="IO8">
        <f>IF(Sheet1!256:256,"AAAAAG9sb/g=",0)</f>
        <v>0</v>
      </c>
      <c r="IP8" t="e">
        <f>AND(Sheet1!A256,"AAAAAG9sb/k=")</f>
        <v>#VALUE!</v>
      </c>
      <c r="IQ8" t="e">
        <f>AND(Sheet1!B256,"AAAAAG9sb/o=")</f>
        <v>#VALUE!</v>
      </c>
      <c r="IR8" t="e">
        <f>AND(Sheet1!C256,"AAAAAG9sb/s=")</f>
        <v>#VALUE!</v>
      </c>
      <c r="IS8" t="e">
        <f>AND(Sheet1!D256,"AAAAAG9sb/w=")</f>
        <v>#VALUE!</v>
      </c>
      <c r="IT8" t="e">
        <f>AND(Sheet1!E256,"AAAAAG9sb/0=")</f>
        <v>#VALUE!</v>
      </c>
      <c r="IU8" t="e">
        <f>AND(Sheet1!F256,"AAAAAG9sb/4=")</f>
        <v>#VALUE!</v>
      </c>
      <c r="IV8" t="e">
        <f>AND(Sheet1!G256,"AAAAAG9sb/8=")</f>
        <v>#VALUE!</v>
      </c>
    </row>
    <row r="9" spans="1:256">
      <c r="A9" t="str">
        <f>IF(Sheet1!257:257,"AAAAAHv1XwA=",0)</f>
        <v>AAAAAHv1XwA=</v>
      </c>
      <c r="B9" t="e">
        <f>AND(Sheet1!A257,"AAAAAHv1XwE=")</f>
        <v>#VALUE!</v>
      </c>
      <c r="C9" t="e">
        <f>AND(Sheet1!B257,"AAAAAHv1XwI=")</f>
        <v>#VALUE!</v>
      </c>
      <c r="D9" t="e">
        <f>AND(Sheet1!C257,"AAAAAHv1XwM=")</f>
        <v>#VALUE!</v>
      </c>
      <c r="E9" t="e">
        <f>AND(Sheet1!D257,"AAAAAHv1XwQ=")</f>
        <v>#VALUE!</v>
      </c>
      <c r="F9" t="e">
        <f>AND(Sheet1!E257,"AAAAAHv1XwU=")</f>
        <v>#VALUE!</v>
      </c>
      <c r="G9" t="e">
        <f>AND(Sheet1!F257,"AAAAAHv1XwY=")</f>
        <v>#VALUE!</v>
      </c>
      <c r="H9" t="e">
        <f>AND(Sheet1!G257,"AAAAAHv1Xwc=")</f>
        <v>#VALUE!</v>
      </c>
      <c r="I9">
        <f>IF(Sheet1!258:258,"AAAAAHv1Xwg=",0)</f>
        <v>0</v>
      </c>
      <c r="J9" t="e">
        <f>AND(Sheet1!A258,"AAAAAHv1Xwk=")</f>
        <v>#VALUE!</v>
      </c>
      <c r="K9" t="e">
        <f>AND(Sheet1!B258,"AAAAAHv1Xwo=")</f>
        <v>#VALUE!</v>
      </c>
      <c r="L9" t="e">
        <f>AND(Sheet1!C258,"AAAAAHv1Xws=")</f>
        <v>#VALUE!</v>
      </c>
      <c r="M9" t="e">
        <f>AND(Sheet1!D258,"AAAAAHv1Xww=")</f>
        <v>#VALUE!</v>
      </c>
      <c r="N9" t="e">
        <f>AND(Sheet1!E258,"AAAAAHv1Xw0=")</f>
        <v>#VALUE!</v>
      </c>
      <c r="O9" t="e">
        <f>AND(Sheet1!F258,"AAAAAHv1Xw4=")</f>
        <v>#VALUE!</v>
      </c>
      <c r="P9" t="e">
        <f>AND(Sheet1!G258,"AAAAAHv1Xw8=")</f>
        <v>#VALUE!</v>
      </c>
      <c r="Q9">
        <f>IF(Sheet1!259:259,"AAAAAHv1XxA=",0)</f>
        <v>0</v>
      </c>
      <c r="R9" t="e">
        <f>AND(Sheet1!A259,"AAAAAHv1XxE=")</f>
        <v>#VALUE!</v>
      </c>
      <c r="S9" t="e">
        <f>AND(Sheet1!B259,"AAAAAHv1XxI=")</f>
        <v>#VALUE!</v>
      </c>
      <c r="T9" t="e">
        <f>AND(Sheet1!C259,"AAAAAHv1XxM=")</f>
        <v>#VALUE!</v>
      </c>
      <c r="U9" t="e">
        <f>AND(Sheet1!D259,"AAAAAHv1XxQ=")</f>
        <v>#VALUE!</v>
      </c>
      <c r="V9" t="e">
        <f>AND(Sheet1!E259,"AAAAAHv1XxU=")</f>
        <v>#VALUE!</v>
      </c>
      <c r="W9" t="e">
        <f>AND(Sheet1!F259,"AAAAAHv1XxY=")</f>
        <v>#VALUE!</v>
      </c>
      <c r="X9" t="e">
        <f>AND(Sheet1!G259,"AAAAAHv1Xxc=")</f>
        <v>#VALUE!</v>
      </c>
      <c r="Y9">
        <f>IF(Sheet1!260:260,"AAAAAHv1Xxg=",0)</f>
        <v>0</v>
      </c>
      <c r="Z9" t="e">
        <f>AND(Sheet1!A260,"AAAAAHv1Xxk=")</f>
        <v>#VALUE!</v>
      </c>
      <c r="AA9" t="e">
        <f>AND(Sheet1!B260,"AAAAAHv1Xxo=")</f>
        <v>#VALUE!</v>
      </c>
      <c r="AB9" t="e">
        <f>AND(Sheet1!C260,"AAAAAHv1Xxs=")</f>
        <v>#VALUE!</v>
      </c>
      <c r="AC9" t="e">
        <f>AND(Sheet1!D260,"AAAAAHv1Xxw=")</f>
        <v>#VALUE!</v>
      </c>
      <c r="AD9" t="e">
        <f>AND(Sheet1!E260,"AAAAAHv1Xx0=")</f>
        <v>#VALUE!</v>
      </c>
      <c r="AE9" t="e">
        <f>AND(Sheet1!F260,"AAAAAHv1Xx4=")</f>
        <v>#VALUE!</v>
      </c>
      <c r="AF9" t="e">
        <f>AND(Sheet1!G260,"AAAAAHv1Xx8=")</f>
        <v>#VALUE!</v>
      </c>
      <c r="AG9">
        <f>IF(Sheet1!261:261,"AAAAAHv1XyA=",0)</f>
        <v>0</v>
      </c>
      <c r="AH9" t="e">
        <f>AND(Sheet1!A261,"AAAAAHv1XyE=")</f>
        <v>#VALUE!</v>
      </c>
      <c r="AI9" t="e">
        <f>AND(Sheet1!B261,"AAAAAHv1XyI=")</f>
        <v>#VALUE!</v>
      </c>
      <c r="AJ9" t="e">
        <f>AND(Sheet1!C261,"AAAAAHv1XyM=")</f>
        <v>#VALUE!</v>
      </c>
      <c r="AK9" t="e">
        <f>AND(Sheet1!D261,"AAAAAHv1XyQ=")</f>
        <v>#VALUE!</v>
      </c>
      <c r="AL9" t="e">
        <f>AND(Sheet1!E261,"AAAAAHv1XyU=")</f>
        <v>#VALUE!</v>
      </c>
      <c r="AM9" t="e">
        <f>AND(Sheet1!F261,"AAAAAHv1XyY=")</f>
        <v>#VALUE!</v>
      </c>
      <c r="AN9" t="e">
        <f>AND(Sheet1!G261,"AAAAAHv1Xyc=")</f>
        <v>#VALUE!</v>
      </c>
      <c r="AO9">
        <f>IF(Sheet1!262:262,"AAAAAHv1Xyg=",0)</f>
        <v>0</v>
      </c>
      <c r="AP9" t="e">
        <f>AND(Sheet1!A262,"AAAAAHv1Xyk=")</f>
        <v>#VALUE!</v>
      </c>
      <c r="AQ9" t="e">
        <f>AND(Sheet1!B262,"AAAAAHv1Xyo=")</f>
        <v>#VALUE!</v>
      </c>
      <c r="AR9" t="e">
        <f>AND(Sheet1!C262,"AAAAAHv1Xys=")</f>
        <v>#VALUE!</v>
      </c>
      <c r="AS9" t="e">
        <f>AND(Sheet1!D262,"AAAAAHv1Xyw=")</f>
        <v>#VALUE!</v>
      </c>
      <c r="AT9" t="e">
        <f>AND(Sheet1!E262,"AAAAAHv1Xy0=")</f>
        <v>#VALUE!</v>
      </c>
      <c r="AU9" t="e">
        <f>AND(Sheet1!F262,"AAAAAHv1Xy4=")</f>
        <v>#VALUE!</v>
      </c>
      <c r="AV9" t="e">
        <f>AND(Sheet1!G262,"AAAAAHv1Xy8=")</f>
        <v>#VALUE!</v>
      </c>
      <c r="AW9">
        <f>IF(Sheet1!263:263,"AAAAAHv1XzA=",0)</f>
        <v>0</v>
      </c>
      <c r="AX9" t="e">
        <f>AND(Sheet1!A263,"AAAAAHv1XzE=")</f>
        <v>#VALUE!</v>
      </c>
      <c r="AY9" t="e">
        <f>AND(Sheet1!B263,"AAAAAHv1XzI=")</f>
        <v>#VALUE!</v>
      </c>
      <c r="AZ9" t="e">
        <f>AND(Sheet1!C263,"AAAAAHv1XzM=")</f>
        <v>#VALUE!</v>
      </c>
      <c r="BA9" t="e">
        <f>AND(Sheet1!D263,"AAAAAHv1XzQ=")</f>
        <v>#VALUE!</v>
      </c>
      <c r="BB9" t="e">
        <f>AND(Sheet1!E263,"AAAAAHv1XzU=")</f>
        <v>#VALUE!</v>
      </c>
      <c r="BC9" t="e">
        <f>AND(Sheet1!F263,"AAAAAHv1XzY=")</f>
        <v>#VALUE!</v>
      </c>
      <c r="BD9" t="e">
        <f>AND(Sheet1!G263,"AAAAAHv1Xzc=")</f>
        <v>#VALUE!</v>
      </c>
      <c r="BE9">
        <f>IF(Sheet1!264:264,"AAAAAHv1Xzg=",0)</f>
        <v>0</v>
      </c>
      <c r="BF9" t="e">
        <f>AND(Sheet1!A264,"AAAAAHv1Xzk=")</f>
        <v>#VALUE!</v>
      </c>
      <c r="BG9" t="e">
        <f>AND(Sheet1!B264,"AAAAAHv1Xzo=")</f>
        <v>#VALUE!</v>
      </c>
      <c r="BH9" t="e">
        <f>AND(Sheet1!C264,"AAAAAHv1Xzs=")</f>
        <v>#VALUE!</v>
      </c>
      <c r="BI9" t="e">
        <f>AND(Sheet1!D264,"AAAAAHv1Xzw=")</f>
        <v>#VALUE!</v>
      </c>
      <c r="BJ9" t="e">
        <f>AND(Sheet1!E264,"AAAAAHv1Xz0=")</f>
        <v>#VALUE!</v>
      </c>
      <c r="BK9" t="e">
        <f>AND(Sheet1!F264,"AAAAAHv1Xz4=")</f>
        <v>#VALUE!</v>
      </c>
      <c r="BL9" t="e">
        <f>AND(Sheet1!G264,"AAAAAHv1Xz8=")</f>
        <v>#VALUE!</v>
      </c>
      <c r="BM9">
        <f>IF(Sheet1!265:265,"AAAAAHv1X0A=",0)</f>
        <v>0</v>
      </c>
      <c r="BN9" t="e">
        <f>AND(Sheet1!A265,"AAAAAHv1X0E=")</f>
        <v>#VALUE!</v>
      </c>
      <c r="BO9" t="e">
        <f>AND(Sheet1!B265,"AAAAAHv1X0I=")</f>
        <v>#VALUE!</v>
      </c>
      <c r="BP9" t="e">
        <f>AND(Sheet1!C265,"AAAAAHv1X0M=")</f>
        <v>#VALUE!</v>
      </c>
      <c r="BQ9" t="e">
        <f>AND(Sheet1!D265,"AAAAAHv1X0Q=")</f>
        <v>#VALUE!</v>
      </c>
      <c r="BR9" t="e">
        <f>AND(Sheet1!E265,"AAAAAHv1X0U=")</f>
        <v>#VALUE!</v>
      </c>
      <c r="BS9" t="e">
        <f>AND(Sheet1!F265,"AAAAAHv1X0Y=")</f>
        <v>#VALUE!</v>
      </c>
      <c r="BT9" t="e">
        <f>AND(Sheet1!G265,"AAAAAHv1X0c=")</f>
        <v>#VALUE!</v>
      </c>
      <c r="BU9">
        <f>IF(Sheet1!266:266,"AAAAAHv1X0g=",0)</f>
        <v>0</v>
      </c>
      <c r="BV9" t="e">
        <f>AND(Sheet1!A266,"AAAAAHv1X0k=")</f>
        <v>#VALUE!</v>
      </c>
      <c r="BW9" t="e">
        <f>AND(Sheet1!B266,"AAAAAHv1X0o=")</f>
        <v>#VALUE!</v>
      </c>
      <c r="BX9" t="e">
        <f>AND(Sheet1!C266,"AAAAAHv1X0s=")</f>
        <v>#VALUE!</v>
      </c>
      <c r="BY9" t="e">
        <f>AND(Sheet1!D266,"AAAAAHv1X0w=")</f>
        <v>#VALUE!</v>
      </c>
      <c r="BZ9" t="e">
        <f>AND(Sheet1!E266,"AAAAAHv1X00=")</f>
        <v>#VALUE!</v>
      </c>
      <c r="CA9" t="e">
        <f>AND(Sheet1!F266,"AAAAAHv1X04=")</f>
        <v>#VALUE!</v>
      </c>
      <c r="CB9" t="e">
        <f>AND(Sheet1!G266,"AAAAAHv1X08=")</f>
        <v>#VALUE!</v>
      </c>
      <c r="CC9">
        <f>IF(Sheet1!267:267,"AAAAAHv1X1A=",0)</f>
        <v>0</v>
      </c>
      <c r="CD9" t="e">
        <f>AND(Sheet1!A267,"AAAAAHv1X1E=")</f>
        <v>#VALUE!</v>
      </c>
      <c r="CE9" t="e">
        <f>AND(Sheet1!B267,"AAAAAHv1X1I=")</f>
        <v>#VALUE!</v>
      </c>
      <c r="CF9" t="e">
        <f>AND(Sheet1!C267,"AAAAAHv1X1M=")</f>
        <v>#VALUE!</v>
      </c>
      <c r="CG9" t="e">
        <f>AND(Sheet1!D267,"AAAAAHv1X1Q=")</f>
        <v>#VALUE!</v>
      </c>
      <c r="CH9" t="e">
        <f>AND(Sheet1!E267,"AAAAAHv1X1U=")</f>
        <v>#VALUE!</v>
      </c>
      <c r="CI9" t="e">
        <f>AND(Sheet1!F267,"AAAAAHv1X1Y=")</f>
        <v>#VALUE!</v>
      </c>
      <c r="CJ9" t="e">
        <f>AND(Sheet1!G267,"AAAAAHv1X1c=")</f>
        <v>#VALUE!</v>
      </c>
      <c r="CK9">
        <f>IF(Sheet1!268:268,"AAAAAHv1X1g=",0)</f>
        <v>0</v>
      </c>
      <c r="CL9" t="e">
        <f>AND(Sheet1!A268,"AAAAAHv1X1k=")</f>
        <v>#VALUE!</v>
      </c>
      <c r="CM9" t="e">
        <f>AND(Sheet1!B268,"AAAAAHv1X1o=")</f>
        <v>#VALUE!</v>
      </c>
      <c r="CN9" t="e">
        <f>AND(Sheet1!C268,"AAAAAHv1X1s=")</f>
        <v>#VALUE!</v>
      </c>
      <c r="CO9" t="e">
        <f>AND(Sheet1!D268,"AAAAAHv1X1w=")</f>
        <v>#VALUE!</v>
      </c>
      <c r="CP9" t="e">
        <f>AND(Sheet1!E268,"AAAAAHv1X10=")</f>
        <v>#VALUE!</v>
      </c>
      <c r="CQ9" t="e">
        <f>AND(Sheet1!F268,"AAAAAHv1X14=")</f>
        <v>#VALUE!</v>
      </c>
      <c r="CR9" t="e">
        <f>AND(Sheet1!G268,"AAAAAHv1X18=")</f>
        <v>#VALUE!</v>
      </c>
      <c r="CS9">
        <f>IF(Sheet1!269:269,"AAAAAHv1X2A=",0)</f>
        <v>0</v>
      </c>
      <c r="CT9" t="e">
        <f>AND(Sheet1!A269,"AAAAAHv1X2E=")</f>
        <v>#VALUE!</v>
      </c>
      <c r="CU9" t="e">
        <f>AND(Sheet1!B269,"AAAAAHv1X2I=")</f>
        <v>#VALUE!</v>
      </c>
      <c r="CV9" t="e">
        <f>AND(Sheet1!C269,"AAAAAHv1X2M=")</f>
        <v>#VALUE!</v>
      </c>
      <c r="CW9" t="e">
        <f>AND(Sheet1!D269,"AAAAAHv1X2Q=")</f>
        <v>#VALUE!</v>
      </c>
      <c r="CX9" t="e">
        <f>AND(Sheet1!E269,"AAAAAHv1X2U=")</f>
        <v>#VALUE!</v>
      </c>
      <c r="CY9" t="e">
        <f>AND(Sheet1!F269,"AAAAAHv1X2Y=")</f>
        <v>#VALUE!</v>
      </c>
      <c r="CZ9" t="e">
        <f>AND(Sheet1!G269,"AAAAAHv1X2c=")</f>
        <v>#VALUE!</v>
      </c>
      <c r="DA9">
        <f>IF(Sheet1!270:270,"AAAAAHv1X2g=",0)</f>
        <v>0</v>
      </c>
      <c r="DB9" t="e">
        <f>AND(Sheet1!A270,"AAAAAHv1X2k=")</f>
        <v>#VALUE!</v>
      </c>
      <c r="DC9" t="e">
        <f>AND(Sheet1!B270,"AAAAAHv1X2o=")</f>
        <v>#VALUE!</v>
      </c>
      <c r="DD9" t="e">
        <f>AND(Sheet1!C270,"AAAAAHv1X2s=")</f>
        <v>#VALUE!</v>
      </c>
      <c r="DE9" t="e">
        <f>AND(Sheet1!D270,"AAAAAHv1X2w=")</f>
        <v>#VALUE!</v>
      </c>
      <c r="DF9" t="e">
        <f>AND(Sheet1!E270,"AAAAAHv1X20=")</f>
        <v>#VALUE!</v>
      </c>
      <c r="DG9" t="e">
        <f>AND(Sheet1!F270,"AAAAAHv1X24=")</f>
        <v>#VALUE!</v>
      </c>
      <c r="DH9" t="e">
        <f>AND(Sheet1!G270,"AAAAAHv1X28=")</f>
        <v>#VALUE!</v>
      </c>
      <c r="DI9">
        <f>IF(Sheet1!271:271,"AAAAAHv1X3A=",0)</f>
        <v>0</v>
      </c>
      <c r="DJ9" t="e">
        <f>AND(Sheet1!A271,"AAAAAHv1X3E=")</f>
        <v>#VALUE!</v>
      </c>
      <c r="DK9" t="e">
        <f>AND(Sheet1!B271,"AAAAAHv1X3I=")</f>
        <v>#VALUE!</v>
      </c>
      <c r="DL9" t="e">
        <f>AND(Sheet1!C271,"AAAAAHv1X3M=")</f>
        <v>#VALUE!</v>
      </c>
      <c r="DM9" t="e">
        <f>AND(Sheet1!D271,"AAAAAHv1X3Q=")</f>
        <v>#VALUE!</v>
      </c>
      <c r="DN9" t="e">
        <f>AND(Sheet1!E271,"AAAAAHv1X3U=")</f>
        <v>#VALUE!</v>
      </c>
      <c r="DO9" t="e">
        <f>AND(Sheet1!F271,"AAAAAHv1X3Y=")</f>
        <v>#VALUE!</v>
      </c>
      <c r="DP9" t="e">
        <f>AND(Sheet1!G271,"AAAAAHv1X3c=")</f>
        <v>#VALUE!</v>
      </c>
      <c r="DQ9">
        <f>IF(Sheet1!272:272,"AAAAAHv1X3g=",0)</f>
        <v>0</v>
      </c>
      <c r="DR9" t="e">
        <f>AND(Sheet1!A272,"AAAAAHv1X3k=")</f>
        <v>#VALUE!</v>
      </c>
      <c r="DS9" t="e">
        <f>AND(Sheet1!B272,"AAAAAHv1X3o=")</f>
        <v>#VALUE!</v>
      </c>
      <c r="DT9" t="e">
        <f>AND(Sheet1!C272,"AAAAAHv1X3s=")</f>
        <v>#VALUE!</v>
      </c>
      <c r="DU9" t="e">
        <f>AND(Sheet1!D272,"AAAAAHv1X3w=")</f>
        <v>#VALUE!</v>
      </c>
      <c r="DV9" t="e">
        <f>AND(Sheet1!E272,"AAAAAHv1X30=")</f>
        <v>#VALUE!</v>
      </c>
      <c r="DW9" t="e">
        <f>AND(Sheet1!F272,"AAAAAHv1X34=")</f>
        <v>#VALUE!</v>
      </c>
      <c r="DX9" t="e">
        <f>AND(Sheet1!G272,"AAAAAHv1X38=")</f>
        <v>#VALUE!</v>
      </c>
      <c r="DY9">
        <f>IF(Sheet1!273:273,"AAAAAHv1X4A=",0)</f>
        <v>0</v>
      </c>
      <c r="DZ9" t="e">
        <f>AND(Sheet1!A273,"AAAAAHv1X4E=")</f>
        <v>#VALUE!</v>
      </c>
      <c r="EA9" t="e">
        <f>AND(Sheet1!B273,"AAAAAHv1X4I=")</f>
        <v>#VALUE!</v>
      </c>
      <c r="EB9" t="e">
        <f>AND(Sheet1!C273,"AAAAAHv1X4M=")</f>
        <v>#VALUE!</v>
      </c>
      <c r="EC9" t="e">
        <f>AND(Sheet1!D273,"AAAAAHv1X4Q=")</f>
        <v>#VALUE!</v>
      </c>
      <c r="ED9" t="e">
        <f>AND(Sheet1!E273,"AAAAAHv1X4U=")</f>
        <v>#VALUE!</v>
      </c>
      <c r="EE9" t="e">
        <f>AND(Sheet1!F273,"AAAAAHv1X4Y=")</f>
        <v>#VALUE!</v>
      </c>
      <c r="EF9" t="e">
        <f>AND(Sheet1!G273,"AAAAAHv1X4c=")</f>
        <v>#VALUE!</v>
      </c>
      <c r="EG9">
        <f>IF(Sheet1!274:274,"AAAAAHv1X4g=",0)</f>
        <v>0</v>
      </c>
      <c r="EH9" t="e">
        <f>AND(Sheet1!A274,"AAAAAHv1X4k=")</f>
        <v>#VALUE!</v>
      </c>
      <c r="EI9" t="e">
        <f>AND(Sheet1!B274,"AAAAAHv1X4o=")</f>
        <v>#VALUE!</v>
      </c>
      <c r="EJ9" t="e">
        <f>AND(Sheet1!C274,"AAAAAHv1X4s=")</f>
        <v>#VALUE!</v>
      </c>
      <c r="EK9" t="e">
        <f>AND(Sheet1!D274,"AAAAAHv1X4w=")</f>
        <v>#VALUE!</v>
      </c>
      <c r="EL9" t="e">
        <f>AND(Sheet1!E274,"AAAAAHv1X40=")</f>
        <v>#VALUE!</v>
      </c>
      <c r="EM9" t="e">
        <f>AND(Sheet1!F274,"AAAAAHv1X44=")</f>
        <v>#VALUE!</v>
      </c>
      <c r="EN9" t="e">
        <f>AND(Sheet1!G274,"AAAAAHv1X48=")</f>
        <v>#VALUE!</v>
      </c>
      <c r="EO9">
        <f>IF(Sheet1!275:275,"AAAAAHv1X5A=",0)</f>
        <v>0</v>
      </c>
      <c r="EP9" t="e">
        <f>AND(Sheet1!A275,"AAAAAHv1X5E=")</f>
        <v>#VALUE!</v>
      </c>
      <c r="EQ9" t="e">
        <f>AND(Sheet1!B275,"AAAAAHv1X5I=")</f>
        <v>#VALUE!</v>
      </c>
      <c r="ER9" t="e">
        <f>AND(Sheet1!C275,"AAAAAHv1X5M=")</f>
        <v>#VALUE!</v>
      </c>
      <c r="ES9" t="e">
        <f>AND(Sheet1!D275,"AAAAAHv1X5Q=")</f>
        <v>#VALUE!</v>
      </c>
      <c r="ET9" t="e">
        <f>AND(Sheet1!E275,"AAAAAHv1X5U=")</f>
        <v>#VALUE!</v>
      </c>
      <c r="EU9" t="e">
        <f>AND(Sheet1!F275,"AAAAAHv1X5Y=")</f>
        <v>#VALUE!</v>
      </c>
      <c r="EV9" t="e">
        <f>AND(Sheet1!G275,"AAAAAHv1X5c=")</f>
        <v>#VALUE!</v>
      </c>
      <c r="EW9">
        <f>IF(Sheet1!276:276,"AAAAAHv1X5g=",0)</f>
        <v>0</v>
      </c>
      <c r="EX9" t="e">
        <f>AND(Sheet1!A276,"AAAAAHv1X5k=")</f>
        <v>#VALUE!</v>
      </c>
      <c r="EY9" t="e">
        <f>AND(Sheet1!B276,"AAAAAHv1X5o=")</f>
        <v>#VALUE!</v>
      </c>
      <c r="EZ9" t="e">
        <f>AND(Sheet1!C276,"AAAAAHv1X5s=")</f>
        <v>#VALUE!</v>
      </c>
      <c r="FA9" t="e">
        <f>AND(Sheet1!D276,"AAAAAHv1X5w=")</f>
        <v>#VALUE!</v>
      </c>
      <c r="FB9" t="e">
        <f>AND(Sheet1!E276,"AAAAAHv1X50=")</f>
        <v>#VALUE!</v>
      </c>
      <c r="FC9" t="e">
        <f>AND(Sheet1!F276,"AAAAAHv1X54=")</f>
        <v>#VALUE!</v>
      </c>
      <c r="FD9" t="e">
        <f>AND(Sheet1!G276,"AAAAAHv1X58=")</f>
        <v>#VALUE!</v>
      </c>
      <c r="FE9">
        <f>IF(Sheet1!277:277,"AAAAAHv1X6A=",0)</f>
        <v>0</v>
      </c>
      <c r="FF9" t="e">
        <f>AND(Sheet1!A277,"AAAAAHv1X6E=")</f>
        <v>#VALUE!</v>
      </c>
      <c r="FG9" t="e">
        <f>AND(Sheet1!B277,"AAAAAHv1X6I=")</f>
        <v>#VALUE!</v>
      </c>
      <c r="FH9" t="e">
        <f>AND(Sheet1!C277,"AAAAAHv1X6M=")</f>
        <v>#VALUE!</v>
      </c>
      <c r="FI9" t="e">
        <f>AND(Sheet1!D277,"AAAAAHv1X6Q=")</f>
        <v>#VALUE!</v>
      </c>
      <c r="FJ9" t="e">
        <f>AND(Sheet1!E277,"AAAAAHv1X6U=")</f>
        <v>#VALUE!</v>
      </c>
      <c r="FK9" t="e">
        <f>AND(Sheet1!F277,"AAAAAHv1X6Y=")</f>
        <v>#VALUE!</v>
      </c>
      <c r="FL9" t="e">
        <f>AND(Sheet1!G277,"AAAAAHv1X6c=")</f>
        <v>#VALUE!</v>
      </c>
      <c r="FM9">
        <f>IF(Sheet1!278:278,"AAAAAHv1X6g=",0)</f>
        <v>0</v>
      </c>
      <c r="FN9" t="e">
        <f>AND(Sheet1!A278,"AAAAAHv1X6k=")</f>
        <v>#VALUE!</v>
      </c>
      <c r="FO9" t="e">
        <f>AND(Sheet1!B278,"AAAAAHv1X6o=")</f>
        <v>#VALUE!</v>
      </c>
      <c r="FP9" t="e">
        <f>AND(Sheet1!C278,"AAAAAHv1X6s=")</f>
        <v>#VALUE!</v>
      </c>
      <c r="FQ9" t="e">
        <f>AND(Sheet1!D278,"AAAAAHv1X6w=")</f>
        <v>#VALUE!</v>
      </c>
      <c r="FR9" t="e">
        <f>AND(Sheet1!E278,"AAAAAHv1X60=")</f>
        <v>#VALUE!</v>
      </c>
      <c r="FS9" t="e">
        <f>AND(Sheet1!F278,"AAAAAHv1X64=")</f>
        <v>#VALUE!</v>
      </c>
      <c r="FT9" t="e">
        <f>AND(Sheet1!G278,"AAAAAHv1X68=")</f>
        <v>#VALUE!</v>
      </c>
      <c r="FU9">
        <f>IF(Sheet1!279:279,"AAAAAHv1X7A=",0)</f>
        <v>0</v>
      </c>
      <c r="FV9" t="e">
        <f>AND(Sheet1!A279,"AAAAAHv1X7E=")</f>
        <v>#VALUE!</v>
      </c>
      <c r="FW9" t="e">
        <f>AND(Sheet1!B279,"AAAAAHv1X7I=")</f>
        <v>#VALUE!</v>
      </c>
      <c r="FX9" t="e">
        <f>AND(Sheet1!C279,"AAAAAHv1X7M=")</f>
        <v>#VALUE!</v>
      </c>
      <c r="FY9" t="e">
        <f>AND(Sheet1!D279,"AAAAAHv1X7Q=")</f>
        <v>#VALUE!</v>
      </c>
      <c r="FZ9" t="e">
        <f>AND(Sheet1!E279,"AAAAAHv1X7U=")</f>
        <v>#VALUE!</v>
      </c>
      <c r="GA9" t="e">
        <f>AND(Sheet1!F279,"AAAAAHv1X7Y=")</f>
        <v>#VALUE!</v>
      </c>
      <c r="GB9" t="e">
        <f>AND(Sheet1!G279,"AAAAAHv1X7c=")</f>
        <v>#VALUE!</v>
      </c>
      <c r="GC9">
        <f>IF(Sheet1!280:280,"AAAAAHv1X7g=",0)</f>
        <v>0</v>
      </c>
      <c r="GD9" t="e">
        <f>AND(Sheet1!A280,"AAAAAHv1X7k=")</f>
        <v>#VALUE!</v>
      </c>
      <c r="GE9" t="e">
        <f>AND(Sheet1!B280,"AAAAAHv1X7o=")</f>
        <v>#VALUE!</v>
      </c>
      <c r="GF9" t="e">
        <f>AND(Sheet1!C280,"AAAAAHv1X7s=")</f>
        <v>#VALUE!</v>
      </c>
      <c r="GG9" t="e">
        <f>AND(Sheet1!D280,"AAAAAHv1X7w=")</f>
        <v>#VALUE!</v>
      </c>
      <c r="GH9" t="e">
        <f>AND(Sheet1!E280,"AAAAAHv1X70=")</f>
        <v>#VALUE!</v>
      </c>
      <c r="GI9" t="e">
        <f>AND(Sheet1!F280,"AAAAAHv1X74=")</f>
        <v>#VALUE!</v>
      </c>
      <c r="GJ9" t="e">
        <f>AND(Sheet1!G280,"AAAAAHv1X78=")</f>
        <v>#VALUE!</v>
      </c>
      <c r="GK9">
        <f>IF(Sheet1!281:281,"AAAAAHv1X8A=",0)</f>
        <v>0</v>
      </c>
      <c r="GL9" t="e">
        <f>AND(Sheet1!A281,"AAAAAHv1X8E=")</f>
        <v>#VALUE!</v>
      </c>
      <c r="GM9" t="e">
        <f>AND(Sheet1!B281,"AAAAAHv1X8I=")</f>
        <v>#VALUE!</v>
      </c>
      <c r="GN9" t="e">
        <f>AND(Sheet1!C281,"AAAAAHv1X8M=")</f>
        <v>#VALUE!</v>
      </c>
      <c r="GO9" t="e">
        <f>AND(Sheet1!D281,"AAAAAHv1X8Q=")</f>
        <v>#VALUE!</v>
      </c>
      <c r="GP9" t="e">
        <f>AND(Sheet1!E281,"AAAAAHv1X8U=")</f>
        <v>#VALUE!</v>
      </c>
      <c r="GQ9" t="e">
        <f>AND(Sheet1!F281,"AAAAAHv1X8Y=")</f>
        <v>#VALUE!</v>
      </c>
      <c r="GR9" t="e">
        <f>AND(Sheet1!G281,"AAAAAHv1X8c=")</f>
        <v>#VALUE!</v>
      </c>
      <c r="GS9">
        <f>IF(Sheet1!282:282,"AAAAAHv1X8g=",0)</f>
        <v>0</v>
      </c>
      <c r="GT9" t="e">
        <f>AND(Sheet1!A282,"AAAAAHv1X8k=")</f>
        <v>#VALUE!</v>
      </c>
      <c r="GU9" t="e">
        <f>AND(Sheet1!B282,"AAAAAHv1X8o=")</f>
        <v>#VALUE!</v>
      </c>
      <c r="GV9" t="e">
        <f>AND(Sheet1!C282,"AAAAAHv1X8s=")</f>
        <v>#VALUE!</v>
      </c>
      <c r="GW9" t="e">
        <f>AND(Sheet1!D282,"AAAAAHv1X8w=")</f>
        <v>#VALUE!</v>
      </c>
      <c r="GX9" t="e">
        <f>AND(Sheet1!E282,"AAAAAHv1X80=")</f>
        <v>#VALUE!</v>
      </c>
      <c r="GY9" t="e">
        <f>AND(Sheet1!F282,"AAAAAHv1X84=")</f>
        <v>#VALUE!</v>
      </c>
      <c r="GZ9" t="e">
        <f>AND(Sheet1!G282,"AAAAAHv1X88=")</f>
        <v>#VALUE!</v>
      </c>
      <c r="HA9">
        <f>IF(Sheet1!283:283,"AAAAAHv1X9A=",0)</f>
        <v>0</v>
      </c>
      <c r="HB9" t="e">
        <f>AND(Sheet1!A283,"AAAAAHv1X9E=")</f>
        <v>#VALUE!</v>
      </c>
      <c r="HC9" t="e">
        <f>AND(Sheet1!B283,"AAAAAHv1X9I=")</f>
        <v>#VALUE!</v>
      </c>
      <c r="HD9" t="e">
        <f>AND(Sheet1!C283,"AAAAAHv1X9M=")</f>
        <v>#VALUE!</v>
      </c>
      <c r="HE9" t="e">
        <f>AND(Sheet1!D283,"AAAAAHv1X9Q=")</f>
        <v>#VALUE!</v>
      </c>
      <c r="HF9" t="e">
        <f>AND(Sheet1!E283,"AAAAAHv1X9U=")</f>
        <v>#VALUE!</v>
      </c>
      <c r="HG9" t="e">
        <f>AND(Sheet1!F283,"AAAAAHv1X9Y=")</f>
        <v>#VALUE!</v>
      </c>
      <c r="HH9" t="e">
        <f>AND(Sheet1!G283,"AAAAAHv1X9c=")</f>
        <v>#VALUE!</v>
      </c>
      <c r="HI9">
        <f>IF(Sheet1!284:284,"AAAAAHv1X9g=",0)</f>
        <v>0</v>
      </c>
      <c r="HJ9" t="e">
        <f>AND(Sheet1!A284,"AAAAAHv1X9k=")</f>
        <v>#VALUE!</v>
      </c>
      <c r="HK9" t="e">
        <f>AND(Sheet1!B284,"AAAAAHv1X9o=")</f>
        <v>#VALUE!</v>
      </c>
      <c r="HL9" t="e">
        <f>AND(Sheet1!C284,"AAAAAHv1X9s=")</f>
        <v>#VALUE!</v>
      </c>
      <c r="HM9" t="e">
        <f>AND(Sheet1!D284,"AAAAAHv1X9w=")</f>
        <v>#VALUE!</v>
      </c>
      <c r="HN9" t="e">
        <f>AND(Sheet1!E284,"AAAAAHv1X90=")</f>
        <v>#VALUE!</v>
      </c>
      <c r="HO9" t="e">
        <f>AND(Sheet1!F284,"AAAAAHv1X94=")</f>
        <v>#VALUE!</v>
      </c>
      <c r="HP9" t="e">
        <f>AND(Sheet1!G284,"AAAAAHv1X98=")</f>
        <v>#VALUE!</v>
      </c>
      <c r="HQ9">
        <f>IF(Sheet1!285:285,"AAAAAHv1X+A=",0)</f>
        <v>0</v>
      </c>
      <c r="HR9" t="e">
        <f>AND(Sheet1!A285,"AAAAAHv1X+E=")</f>
        <v>#VALUE!</v>
      </c>
      <c r="HS9" t="e">
        <f>AND(Sheet1!B285,"AAAAAHv1X+I=")</f>
        <v>#VALUE!</v>
      </c>
      <c r="HT9" t="e">
        <f>AND(Sheet1!C285,"AAAAAHv1X+M=")</f>
        <v>#VALUE!</v>
      </c>
      <c r="HU9" t="e">
        <f>AND(Sheet1!D285,"AAAAAHv1X+Q=")</f>
        <v>#VALUE!</v>
      </c>
      <c r="HV9" t="e">
        <f>AND(Sheet1!E285,"AAAAAHv1X+U=")</f>
        <v>#VALUE!</v>
      </c>
      <c r="HW9" t="e">
        <f>AND(Sheet1!F285,"AAAAAHv1X+Y=")</f>
        <v>#VALUE!</v>
      </c>
      <c r="HX9" t="e">
        <f>AND(Sheet1!G285,"AAAAAHv1X+c=")</f>
        <v>#VALUE!</v>
      </c>
      <c r="HY9">
        <f>IF(Sheet1!286:286,"AAAAAHv1X+g=",0)</f>
        <v>0</v>
      </c>
      <c r="HZ9" t="e">
        <f>AND(Sheet1!A286,"AAAAAHv1X+k=")</f>
        <v>#VALUE!</v>
      </c>
      <c r="IA9" t="e">
        <f>AND(Sheet1!B286,"AAAAAHv1X+o=")</f>
        <v>#VALUE!</v>
      </c>
      <c r="IB9" t="e">
        <f>AND(Sheet1!C286,"AAAAAHv1X+s=")</f>
        <v>#VALUE!</v>
      </c>
      <c r="IC9" t="e">
        <f>AND(Sheet1!D286,"AAAAAHv1X+w=")</f>
        <v>#VALUE!</v>
      </c>
      <c r="ID9" t="e">
        <f>AND(Sheet1!E286,"AAAAAHv1X+0=")</f>
        <v>#VALUE!</v>
      </c>
      <c r="IE9" t="e">
        <f>AND(Sheet1!F286,"AAAAAHv1X+4=")</f>
        <v>#VALUE!</v>
      </c>
      <c r="IF9" t="e">
        <f>AND(Sheet1!G286,"AAAAAHv1X+8=")</f>
        <v>#VALUE!</v>
      </c>
      <c r="IG9">
        <f>IF(Sheet1!287:287,"AAAAAHv1X/A=",0)</f>
        <v>0</v>
      </c>
      <c r="IH9" t="e">
        <f>AND(Sheet1!A287,"AAAAAHv1X/E=")</f>
        <v>#VALUE!</v>
      </c>
      <c r="II9" t="e">
        <f>AND(Sheet1!B287,"AAAAAHv1X/I=")</f>
        <v>#VALUE!</v>
      </c>
      <c r="IJ9" t="e">
        <f>AND(Sheet1!C287,"AAAAAHv1X/M=")</f>
        <v>#VALUE!</v>
      </c>
      <c r="IK9" t="e">
        <f>AND(Sheet1!D287,"AAAAAHv1X/Q=")</f>
        <v>#VALUE!</v>
      </c>
      <c r="IL9" t="e">
        <f>AND(Sheet1!E287,"AAAAAHv1X/U=")</f>
        <v>#VALUE!</v>
      </c>
      <c r="IM9" t="e">
        <f>AND(Sheet1!F287,"AAAAAHv1X/Y=")</f>
        <v>#VALUE!</v>
      </c>
      <c r="IN9" t="e">
        <f>AND(Sheet1!G287,"AAAAAHv1X/c=")</f>
        <v>#VALUE!</v>
      </c>
      <c r="IO9">
        <f>IF(Sheet1!288:288,"AAAAAHv1X/g=",0)</f>
        <v>0</v>
      </c>
      <c r="IP9" t="e">
        <f>AND(Sheet1!A288,"AAAAAHv1X/k=")</f>
        <v>#VALUE!</v>
      </c>
      <c r="IQ9" t="e">
        <f>AND(Sheet1!B288,"AAAAAHv1X/o=")</f>
        <v>#VALUE!</v>
      </c>
      <c r="IR9" t="e">
        <f>AND(Sheet1!C288,"AAAAAHv1X/s=")</f>
        <v>#VALUE!</v>
      </c>
      <c r="IS9" t="e">
        <f>AND(Sheet1!D288,"AAAAAHv1X/w=")</f>
        <v>#VALUE!</v>
      </c>
      <c r="IT9" t="e">
        <f>AND(Sheet1!E288,"AAAAAHv1X/0=")</f>
        <v>#VALUE!</v>
      </c>
      <c r="IU9" t="e">
        <f>AND(Sheet1!F288,"AAAAAHv1X/4=")</f>
        <v>#VALUE!</v>
      </c>
      <c r="IV9" t="e">
        <f>AND(Sheet1!G288,"AAAAAHv1X/8=")</f>
        <v>#VALUE!</v>
      </c>
    </row>
    <row r="10" spans="1:256">
      <c r="A10" t="str">
        <f>IF(Sheet1!289:289,"AAAAAG6/fQA=",0)</f>
        <v>AAAAAG6/fQA=</v>
      </c>
      <c r="B10" t="e">
        <f>AND(Sheet1!A289,"AAAAAG6/fQE=")</f>
        <v>#VALUE!</v>
      </c>
      <c r="C10" t="e">
        <f>AND(Sheet1!B289,"AAAAAG6/fQI=")</f>
        <v>#VALUE!</v>
      </c>
      <c r="D10" t="e">
        <f>AND(Sheet1!C289,"AAAAAG6/fQM=")</f>
        <v>#VALUE!</v>
      </c>
      <c r="E10" t="e">
        <f>AND(Sheet1!D289,"AAAAAG6/fQQ=")</f>
        <v>#VALUE!</v>
      </c>
      <c r="F10" t="e">
        <f>AND(Sheet1!E289,"AAAAAG6/fQU=")</f>
        <v>#VALUE!</v>
      </c>
      <c r="G10" t="e">
        <f>AND(Sheet1!F289,"AAAAAG6/fQY=")</f>
        <v>#VALUE!</v>
      </c>
      <c r="H10" t="e">
        <f>AND(Sheet1!G289,"AAAAAG6/fQc=")</f>
        <v>#VALUE!</v>
      </c>
      <c r="I10">
        <f>IF(Sheet1!290:290,"AAAAAG6/fQg=",0)</f>
        <v>0</v>
      </c>
      <c r="J10" t="e">
        <f>AND(Sheet1!A290,"AAAAAG6/fQk=")</f>
        <v>#VALUE!</v>
      </c>
      <c r="K10" t="e">
        <f>AND(Sheet1!B290,"AAAAAG6/fQo=")</f>
        <v>#VALUE!</v>
      </c>
      <c r="L10" t="e">
        <f>AND(Sheet1!C290,"AAAAAG6/fQs=")</f>
        <v>#VALUE!</v>
      </c>
      <c r="M10" t="e">
        <f>AND(Sheet1!D290,"AAAAAG6/fQw=")</f>
        <v>#VALUE!</v>
      </c>
      <c r="N10" t="e">
        <f>AND(Sheet1!E290,"AAAAAG6/fQ0=")</f>
        <v>#VALUE!</v>
      </c>
      <c r="O10" t="e">
        <f>AND(Sheet1!F290,"AAAAAG6/fQ4=")</f>
        <v>#VALUE!</v>
      </c>
      <c r="P10" t="e">
        <f>AND(Sheet1!G290,"AAAAAG6/fQ8=")</f>
        <v>#VALUE!</v>
      </c>
      <c r="Q10">
        <f>IF(Sheet1!291:291,"AAAAAG6/fRA=",0)</f>
        <v>0</v>
      </c>
      <c r="R10" t="e">
        <f>AND(Sheet1!A291,"AAAAAG6/fRE=")</f>
        <v>#VALUE!</v>
      </c>
      <c r="S10" t="e">
        <f>AND(Sheet1!B291,"AAAAAG6/fRI=")</f>
        <v>#VALUE!</v>
      </c>
      <c r="T10" t="e">
        <f>AND(Sheet1!C291,"AAAAAG6/fRM=")</f>
        <v>#VALUE!</v>
      </c>
      <c r="U10" t="e">
        <f>AND(Sheet1!D291,"AAAAAG6/fRQ=")</f>
        <v>#VALUE!</v>
      </c>
      <c r="V10" t="e">
        <f>AND(Sheet1!E291,"AAAAAG6/fRU=")</f>
        <v>#VALUE!</v>
      </c>
      <c r="W10" t="e">
        <f>AND(Sheet1!F291,"AAAAAG6/fRY=")</f>
        <v>#VALUE!</v>
      </c>
      <c r="X10" t="e">
        <f>AND(Sheet1!G291,"AAAAAG6/fRc=")</f>
        <v>#VALUE!</v>
      </c>
      <c r="Y10">
        <f>IF(Sheet1!292:292,"AAAAAG6/fRg=",0)</f>
        <v>0</v>
      </c>
      <c r="Z10" t="e">
        <f>AND(Sheet1!A292,"AAAAAG6/fRk=")</f>
        <v>#VALUE!</v>
      </c>
      <c r="AA10" t="e">
        <f>AND(Sheet1!B292,"AAAAAG6/fRo=")</f>
        <v>#VALUE!</v>
      </c>
      <c r="AB10" t="e">
        <f>AND(Sheet1!C292,"AAAAAG6/fRs=")</f>
        <v>#VALUE!</v>
      </c>
      <c r="AC10" t="e">
        <f>AND(Sheet1!D292,"AAAAAG6/fRw=")</f>
        <v>#VALUE!</v>
      </c>
      <c r="AD10" t="e">
        <f>AND(Sheet1!E292,"AAAAAG6/fR0=")</f>
        <v>#VALUE!</v>
      </c>
      <c r="AE10" t="e">
        <f>AND(Sheet1!F292,"AAAAAG6/fR4=")</f>
        <v>#VALUE!</v>
      </c>
      <c r="AF10" t="e">
        <f>AND(Sheet1!G292,"AAAAAG6/fR8=")</f>
        <v>#VALUE!</v>
      </c>
      <c r="AG10">
        <f>IF(Sheet1!293:293,"AAAAAG6/fSA=",0)</f>
        <v>0</v>
      </c>
      <c r="AH10" t="e">
        <f>AND(Sheet1!A293,"AAAAAG6/fSE=")</f>
        <v>#VALUE!</v>
      </c>
      <c r="AI10" t="e">
        <f>AND(Sheet1!B293,"AAAAAG6/fSI=")</f>
        <v>#VALUE!</v>
      </c>
      <c r="AJ10" t="e">
        <f>AND(Sheet1!C293,"AAAAAG6/fSM=")</f>
        <v>#VALUE!</v>
      </c>
      <c r="AK10" t="e">
        <f>AND(Sheet1!D293,"AAAAAG6/fSQ=")</f>
        <v>#VALUE!</v>
      </c>
      <c r="AL10" t="e">
        <f>AND(Sheet1!E293,"AAAAAG6/fSU=")</f>
        <v>#VALUE!</v>
      </c>
      <c r="AM10" t="e">
        <f>AND(Sheet1!F293,"AAAAAG6/fSY=")</f>
        <v>#VALUE!</v>
      </c>
      <c r="AN10" t="e">
        <f>AND(Sheet1!G293,"AAAAAG6/fSc=")</f>
        <v>#VALUE!</v>
      </c>
      <c r="AO10">
        <f>IF(Sheet1!294:294,"AAAAAG6/fSg=",0)</f>
        <v>0</v>
      </c>
      <c r="AP10" t="e">
        <f>AND(Sheet1!A294,"AAAAAG6/fSk=")</f>
        <v>#VALUE!</v>
      </c>
      <c r="AQ10" t="e">
        <f>AND(Sheet1!B294,"AAAAAG6/fSo=")</f>
        <v>#VALUE!</v>
      </c>
      <c r="AR10" t="e">
        <f>AND(Sheet1!C294,"AAAAAG6/fSs=")</f>
        <v>#VALUE!</v>
      </c>
      <c r="AS10" t="e">
        <f>AND(Sheet1!D294,"AAAAAG6/fSw=")</f>
        <v>#VALUE!</v>
      </c>
      <c r="AT10" t="e">
        <f>AND(Sheet1!E294,"AAAAAG6/fS0=")</f>
        <v>#VALUE!</v>
      </c>
      <c r="AU10" t="e">
        <f>AND(Sheet1!F294,"AAAAAG6/fS4=")</f>
        <v>#VALUE!</v>
      </c>
      <c r="AV10" t="e">
        <f>AND(Sheet1!G294,"AAAAAG6/fS8=")</f>
        <v>#VALUE!</v>
      </c>
      <c r="AW10">
        <f>IF(Sheet1!295:295,"AAAAAG6/fTA=",0)</f>
        <v>0</v>
      </c>
      <c r="AX10" t="e">
        <f>AND(Sheet1!A295,"AAAAAG6/fTE=")</f>
        <v>#VALUE!</v>
      </c>
      <c r="AY10" t="e">
        <f>AND(Sheet1!B295,"AAAAAG6/fTI=")</f>
        <v>#VALUE!</v>
      </c>
      <c r="AZ10" t="e">
        <f>AND(Sheet1!C295,"AAAAAG6/fTM=")</f>
        <v>#VALUE!</v>
      </c>
      <c r="BA10" t="e">
        <f>AND(Sheet1!D295,"AAAAAG6/fTQ=")</f>
        <v>#VALUE!</v>
      </c>
      <c r="BB10" t="e">
        <f>AND(Sheet1!E295,"AAAAAG6/fTU=")</f>
        <v>#VALUE!</v>
      </c>
      <c r="BC10" t="e">
        <f>AND(Sheet1!F295,"AAAAAG6/fTY=")</f>
        <v>#VALUE!</v>
      </c>
      <c r="BD10" t="e">
        <f>AND(Sheet1!G295,"AAAAAG6/fTc=")</f>
        <v>#VALUE!</v>
      </c>
      <c r="BE10">
        <f>IF(Sheet1!296:296,"AAAAAG6/fTg=",0)</f>
        <v>0</v>
      </c>
      <c r="BF10" t="e">
        <f>AND(Sheet1!A296,"AAAAAG6/fTk=")</f>
        <v>#VALUE!</v>
      </c>
      <c r="BG10" t="e">
        <f>AND(Sheet1!B296,"AAAAAG6/fTo=")</f>
        <v>#VALUE!</v>
      </c>
      <c r="BH10" t="e">
        <f>AND(Sheet1!C296,"AAAAAG6/fTs=")</f>
        <v>#VALUE!</v>
      </c>
      <c r="BI10" t="e">
        <f>AND(Sheet1!D296,"AAAAAG6/fTw=")</f>
        <v>#VALUE!</v>
      </c>
      <c r="BJ10" t="e">
        <f>AND(Sheet1!E296,"AAAAAG6/fT0=")</f>
        <v>#VALUE!</v>
      </c>
      <c r="BK10" t="e">
        <f>AND(Sheet1!F296,"AAAAAG6/fT4=")</f>
        <v>#VALUE!</v>
      </c>
      <c r="BL10" t="e">
        <f>AND(Sheet1!G296,"AAAAAG6/fT8=")</f>
        <v>#VALUE!</v>
      </c>
      <c r="BM10">
        <f>IF(Sheet1!297:297,"AAAAAG6/fUA=",0)</f>
        <v>0</v>
      </c>
      <c r="BN10" t="e">
        <f>AND(Sheet1!A297,"AAAAAG6/fUE=")</f>
        <v>#VALUE!</v>
      </c>
      <c r="BO10" t="e">
        <f>AND(Sheet1!B297,"AAAAAG6/fUI=")</f>
        <v>#VALUE!</v>
      </c>
      <c r="BP10" t="e">
        <f>AND(Sheet1!C297,"AAAAAG6/fUM=")</f>
        <v>#VALUE!</v>
      </c>
      <c r="BQ10" t="e">
        <f>AND(Sheet1!D297,"AAAAAG6/fUQ=")</f>
        <v>#VALUE!</v>
      </c>
      <c r="BR10" t="e">
        <f>AND(Sheet1!E297,"AAAAAG6/fUU=")</f>
        <v>#VALUE!</v>
      </c>
      <c r="BS10" t="e">
        <f>AND(Sheet1!F297,"AAAAAG6/fUY=")</f>
        <v>#VALUE!</v>
      </c>
      <c r="BT10" t="e">
        <f>AND(Sheet1!G297,"AAAAAG6/fUc=")</f>
        <v>#VALUE!</v>
      </c>
      <c r="BU10">
        <f>IF(Sheet1!298:298,"AAAAAG6/fUg=",0)</f>
        <v>0</v>
      </c>
      <c r="BV10" t="e">
        <f>AND(Sheet1!A298,"AAAAAG6/fUk=")</f>
        <v>#VALUE!</v>
      </c>
      <c r="BW10" t="e">
        <f>AND(Sheet1!B298,"AAAAAG6/fUo=")</f>
        <v>#VALUE!</v>
      </c>
      <c r="BX10" t="e">
        <f>AND(Sheet1!C298,"AAAAAG6/fUs=")</f>
        <v>#VALUE!</v>
      </c>
      <c r="BY10" t="e">
        <f>AND(Sheet1!D298,"AAAAAG6/fUw=")</f>
        <v>#VALUE!</v>
      </c>
      <c r="BZ10" t="e">
        <f>AND(Sheet1!E298,"AAAAAG6/fU0=")</f>
        <v>#VALUE!</v>
      </c>
      <c r="CA10" t="e">
        <f>AND(Sheet1!F298,"AAAAAG6/fU4=")</f>
        <v>#VALUE!</v>
      </c>
      <c r="CB10" t="e">
        <f>AND(Sheet1!G298,"AAAAAG6/fU8=")</f>
        <v>#VALUE!</v>
      </c>
      <c r="CC10">
        <f>IF(Sheet1!299:299,"AAAAAG6/fVA=",0)</f>
        <v>0</v>
      </c>
      <c r="CD10" t="e">
        <f>AND(Sheet1!A299,"AAAAAG6/fVE=")</f>
        <v>#VALUE!</v>
      </c>
      <c r="CE10" t="e">
        <f>AND(Sheet1!B299,"AAAAAG6/fVI=")</f>
        <v>#VALUE!</v>
      </c>
      <c r="CF10" t="e">
        <f>AND(Sheet1!C299,"AAAAAG6/fVM=")</f>
        <v>#VALUE!</v>
      </c>
      <c r="CG10" t="e">
        <f>AND(Sheet1!D299,"AAAAAG6/fVQ=")</f>
        <v>#VALUE!</v>
      </c>
      <c r="CH10" t="e">
        <f>AND(Sheet1!E299,"AAAAAG6/fVU=")</f>
        <v>#VALUE!</v>
      </c>
      <c r="CI10" t="e">
        <f>AND(Sheet1!F299,"AAAAAG6/fVY=")</f>
        <v>#VALUE!</v>
      </c>
      <c r="CJ10" t="e">
        <f>AND(Sheet1!G299,"AAAAAG6/fVc=")</f>
        <v>#VALUE!</v>
      </c>
      <c r="CK10">
        <f>IF(Sheet1!300:300,"AAAAAG6/fVg=",0)</f>
        <v>0</v>
      </c>
      <c r="CL10" t="e">
        <f>AND(Sheet1!A300,"AAAAAG6/fVk=")</f>
        <v>#VALUE!</v>
      </c>
      <c r="CM10" t="e">
        <f>AND(Sheet1!B300,"AAAAAG6/fVo=")</f>
        <v>#VALUE!</v>
      </c>
      <c r="CN10" t="e">
        <f>AND(Sheet1!C300,"AAAAAG6/fVs=")</f>
        <v>#VALUE!</v>
      </c>
      <c r="CO10" t="e">
        <f>AND(Sheet1!D300,"AAAAAG6/fVw=")</f>
        <v>#VALUE!</v>
      </c>
      <c r="CP10" t="e">
        <f>AND(Sheet1!E300,"AAAAAG6/fV0=")</f>
        <v>#VALUE!</v>
      </c>
      <c r="CQ10" t="e">
        <f>AND(Sheet1!F300,"AAAAAG6/fV4=")</f>
        <v>#VALUE!</v>
      </c>
      <c r="CR10" t="e">
        <f>AND(Sheet1!G300,"AAAAAG6/fV8=")</f>
        <v>#VALUE!</v>
      </c>
      <c r="CS10">
        <f>IF(Sheet1!301:301,"AAAAAG6/fWA=",0)</f>
        <v>0</v>
      </c>
      <c r="CT10" t="e">
        <f>AND(Sheet1!A301,"AAAAAG6/fWE=")</f>
        <v>#VALUE!</v>
      </c>
      <c r="CU10" t="e">
        <f>AND(Sheet1!B301,"AAAAAG6/fWI=")</f>
        <v>#VALUE!</v>
      </c>
      <c r="CV10" t="e">
        <f>AND(Sheet1!C301,"AAAAAG6/fWM=")</f>
        <v>#VALUE!</v>
      </c>
      <c r="CW10" t="e">
        <f>AND(Sheet1!D301,"AAAAAG6/fWQ=")</f>
        <v>#VALUE!</v>
      </c>
      <c r="CX10" t="e">
        <f>AND(Sheet1!E301,"AAAAAG6/fWU=")</f>
        <v>#VALUE!</v>
      </c>
      <c r="CY10" t="e">
        <f>AND(Sheet1!F301,"AAAAAG6/fWY=")</f>
        <v>#VALUE!</v>
      </c>
      <c r="CZ10" t="e">
        <f>AND(Sheet1!G301,"AAAAAG6/fWc=")</f>
        <v>#VALUE!</v>
      </c>
      <c r="DA10">
        <f>IF(Sheet1!302:302,"AAAAAG6/fWg=",0)</f>
        <v>0</v>
      </c>
      <c r="DB10" t="e">
        <f>AND(Sheet1!A302,"AAAAAG6/fWk=")</f>
        <v>#VALUE!</v>
      </c>
      <c r="DC10" t="e">
        <f>AND(Sheet1!B302,"AAAAAG6/fWo=")</f>
        <v>#VALUE!</v>
      </c>
      <c r="DD10" t="e">
        <f>AND(Sheet1!C302,"AAAAAG6/fWs=")</f>
        <v>#VALUE!</v>
      </c>
      <c r="DE10" t="e">
        <f>AND(Sheet1!D302,"AAAAAG6/fWw=")</f>
        <v>#VALUE!</v>
      </c>
      <c r="DF10" t="e">
        <f>AND(Sheet1!E302,"AAAAAG6/fW0=")</f>
        <v>#VALUE!</v>
      </c>
      <c r="DG10" t="e">
        <f>AND(Sheet1!F302,"AAAAAG6/fW4=")</f>
        <v>#VALUE!</v>
      </c>
      <c r="DH10" t="e">
        <f>AND(Sheet1!G302,"AAAAAG6/fW8=")</f>
        <v>#VALUE!</v>
      </c>
      <c r="DI10">
        <f>IF(Sheet1!303:303,"AAAAAG6/fXA=",0)</f>
        <v>0</v>
      </c>
      <c r="DJ10" t="e">
        <f>AND(Sheet1!A303,"AAAAAG6/fXE=")</f>
        <v>#VALUE!</v>
      </c>
      <c r="DK10" t="e">
        <f>AND(Sheet1!B303,"AAAAAG6/fXI=")</f>
        <v>#VALUE!</v>
      </c>
      <c r="DL10" t="e">
        <f>AND(Sheet1!C303,"AAAAAG6/fXM=")</f>
        <v>#VALUE!</v>
      </c>
      <c r="DM10" t="e">
        <f>AND(Sheet1!D303,"AAAAAG6/fXQ=")</f>
        <v>#VALUE!</v>
      </c>
      <c r="DN10" t="e">
        <f>AND(Sheet1!E303,"AAAAAG6/fXU=")</f>
        <v>#VALUE!</v>
      </c>
      <c r="DO10" t="e">
        <f>AND(Sheet1!F303,"AAAAAG6/fXY=")</f>
        <v>#VALUE!</v>
      </c>
      <c r="DP10" t="e">
        <f>AND(Sheet1!G303,"AAAAAG6/fXc=")</f>
        <v>#VALUE!</v>
      </c>
      <c r="DQ10">
        <f>IF(Sheet1!304:304,"AAAAAG6/fXg=",0)</f>
        <v>0</v>
      </c>
      <c r="DR10" t="e">
        <f>AND(Sheet1!A304,"AAAAAG6/fXk=")</f>
        <v>#VALUE!</v>
      </c>
      <c r="DS10" t="e">
        <f>AND(Sheet1!B304,"AAAAAG6/fXo=")</f>
        <v>#VALUE!</v>
      </c>
      <c r="DT10" t="e">
        <f>AND(Sheet1!C304,"AAAAAG6/fXs=")</f>
        <v>#VALUE!</v>
      </c>
      <c r="DU10" t="e">
        <f>AND(Sheet1!D304,"AAAAAG6/fXw=")</f>
        <v>#VALUE!</v>
      </c>
      <c r="DV10" t="e">
        <f>AND(Sheet1!E304,"AAAAAG6/fX0=")</f>
        <v>#VALUE!</v>
      </c>
      <c r="DW10" t="e">
        <f>AND(Sheet1!F304,"AAAAAG6/fX4=")</f>
        <v>#VALUE!</v>
      </c>
      <c r="DX10" t="e">
        <f>AND(Sheet1!G304,"AAAAAG6/fX8=")</f>
        <v>#VALUE!</v>
      </c>
      <c r="DY10">
        <f>IF(Sheet1!305:305,"AAAAAG6/fYA=",0)</f>
        <v>0</v>
      </c>
      <c r="DZ10" t="e">
        <f>AND(Sheet1!A305,"AAAAAG6/fYE=")</f>
        <v>#VALUE!</v>
      </c>
      <c r="EA10" t="e">
        <f>AND(Sheet1!B305,"AAAAAG6/fYI=")</f>
        <v>#VALUE!</v>
      </c>
      <c r="EB10" t="e">
        <f>AND(Sheet1!C305,"AAAAAG6/fYM=")</f>
        <v>#VALUE!</v>
      </c>
      <c r="EC10" t="e">
        <f>AND(Sheet1!D305,"AAAAAG6/fYQ=")</f>
        <v>#VALUE!</v>
      </c>
      <c r="ED10" t="e">
        <f>AND(Sheet1!E305,"AAAAAG6/fYU=")</f>
        <v>#VALUE!</v>
      </c>
      <c r="EE10" t="e">
        <f>AND(Sheet1!F305,"AAAAAG6/fYY=")</f>
        <v>#VALUE!</v>
      </c>
      <c r="EF10" t="e">
        <f>AND(Sheet1!G305,"AAAAAG6/fYc=")</f>
        <v>#VALUE!</v>
      </c>
      <c r="EG10">
        <f>IF(Sheet1!306:306,"AAAAAG6/fYg=",0)</f>
        <v>0</v>
      </c>
      <c r="EH10" t="e">
        <f>AND(Sheet1!A306,"AAAAAG6/fYk=")</f>
        <v>#VALUE!</v>
      </c>
      <c r="EI10" t="e">
        <f>AND(Sheet1!B306,"AAAAAG6/fYo=")</f>
        <v>#VALUE!</v>
      </c>
      <c r="EJ10" t="e">
        <f>AND(Sheet1!C306,"AAAAAG6/fYs=")</f>
        <v>#VALUE!</v>
      </c>
      <c r="EK10" t="e">
        <f>AND(Sheet1!D306,"AAAAAG6/fYw=")</f>
        <v>#VALUE!</v>
      </c>
      <c r="EL10" t="e">
        <f>AND(Sheet1!E306,"AAAAAG6/fY0=")</f>
        <v>#VALUE!</v>
      </c>
      <c r="EM10" t="e">
        <f>AND(Sheet1!F306,"AAAAAG6/fY4=")</f>
        <v>#VALUE!</v>
      </c>
      <c r="EN10" t="e">
        <f>AND(Sheet1!G306,"AAAAAG6/fY8=")</f>
        <v>#VALUE!</v>
      </c>
      <c r="EO10">
        <f>IF(Sheet1!307:307,"AAAAAG6/fZA=",0)</f>
        <v>0</v>
      </c>
      <c r="EP10" t="e">
        <f>AND(Sheet1!A307,"AAAAAG6/fZE=")</f>
        <v>#VALUE!</v>
      </c>
      <c r="EQ10" t="e">
        <f>AND(Sheet1!B307,"AAAAAG6/fZI=")</f>
        <v>#VALUE!</v>
      </c>
      <c r="ER10" t="e">
        <f>AND(Sheet1!C307,"AAAAAG6/fZM=")</f>
        <v>#VALUE!</v>
      </c>
      <c r="ES10" t="e">
        <f>AND(Sheet1!D307,"AAAAAG6/fZQ=")</f>
        <v>#VALUE!</v>
      </c>
      <c r="ET10" t="e">
        <f>AND(Sheet1!E307,"AAAAAG6/fZU=")</f>
        <v>#VALUE!</v>
      </c>
      <c r="EU10" t="e">
        <f>AND(Sheet1!F307,"AAAAAG6/fZY=")</f>
        <v>#VALUE!</v>
      </c>
      <c r="EV10" t="e">
        <f>AND(Sheet1!G307,"AAAAAG6/fZc=")</f>
        <v>#VALUE!</v>
      </c>
      <c r="EW10">
        <f>IF(Sheet1!308:308,"AAAAAG6/fZg=",0)</f>
        <v>0</v>
      </c>
      <c r="EX10" t="e">
        <f>AND(Sheet1!A308,"AAAAAG6/fZk=")</f>
        <v>#VALUE!</v>
      </c>
      <c r="EY10" t="e">
        <f>AND(Sheet1!B308,"AAAAAG6/fZo=")</f>
        <v>#VALUE!</v>
      </c>
      <c r="EZ10" t="e">
        <f>AND(Sheet1!C308,"AAAAAG6/fZs=")</f>
        <v>#VALUE!</v>
      </c>
      <c r="FA10" t="e">
        <f>AND(Sheet1!D308,"AAAAAG6/fZw=")</f>
        <v>#VALUE!</v>
      </c>
      <c r="FB10" t="e">
        <f>AND(Sheet1!E308,"AAAAAG6/fZ0=")</f>
        <v>#VALUE!</v>
      </c>
      <c r="FC10" t="e">
        <f>AND(Sheet1!F308,"AAAAAG6/fZ4=")</f>
        <v>#VALUE!</v>
      </c>
      <c r="FD10" t="e">
        <f>AND(Sheet1!G308,"AAAAAG6/fZ8=")</f>
        <v>#VALUE!</v>
      </c>
      <c r="FE10">
        <f>IF(Sheet1!309:309,"AAAAAG6/faA=",0)</f>
        <v>0</v>
      </c>
      <c r="FF10" t="e">
        <f>AND(Sheet1!A309,"AAAAAG6/faE=")</f>
        <v>#VALUE!</v>
      </c>
      <c r="FG10" t="e">
        <f>AND(Sheet1!B309,"AAAAAG6/faI=")</f>
        <v>#VALUE!</v>
      </c>
      <c r="FH10" t="e">
        <f>AND(Sheet1!C309,"AAAAAG6/faM=")</f>
        <v>#VALUE!</v>
      </c>
      <c r="FI10" t="e">
        <f>AND(Sheet1!D309,"AAAAAG6/faQ=")</f>
        <v>#VALUE!</v>
      </c>
      <c r="FJ10" t="e">
        <f>AND(Sheet1!E309,"AAAAAG6/faU=")</f>
        <v>#VALUE!</v>
      </c>
      <c r="FK10" t="e">
        <f>AND(Sheet1!F309,"AAAAAG6/faY=")</f>
        <v>#VALUE!</v>
      </c>
      <c r="FL10" t="e">
        <f>AND(Sheet1!G309,"AAAAAG6/fac=")</f>
        <v>#VALUE!</v>
      </c>
      <c r="FM10">
        <f>IF(Sheet1!310:310,"AAAAAG6/fag=",0)</f>
        <v>0</v>
      </c>
      <c r="FN10" t="e">
        <f>AND(Sheet1!A310,"AAAAAG6/fak=")</f>
        <v>#VALUE!</v>
      </c>
      <c r="FO10" t="e">
        <f>AND(Sheet1!B310,"AAAAAG6/fao=")</f>
        <v>#VALUE!</v>
      </c>
      <c r="FP10" t="e">
        <f>AND(Sheet1!C310,"AAAAAG6/fas=")</f>
        <v>#VALUE!</v>
      </c>
      <c r="FQ10" t="e">
        <f>AND(Sheet1!D310,"AAAAAG6/faw=")</f>
        <v>#VALUE!</v>
      </c>
      <c r="FR10" t="e">
        <f>AND(Sheet1!E310,"AAAAAG6/fa0=")</f>
        <v>#VALUE!</v>
      </c>
      <c r="FS10" t="e">
        <f>AND(Sheet1!F310,"AAAAAG6/fa4=")</f>
        <v>#VALUE!</v>
      </c>
      <c r="FT10" t="e">
        <f>AND(Sheet1!G310,"AAAAAG6/fa8=")</f>
        <v>#VALUE!</v>
      </c>
      <c r="FU10">
        <f>IF(Sheet1!311:311,"AAAAAG6/fbA=",0)</f>
        <v>0</v>
      </c>
      <c r="FV10" t="e">
        <f>AND(Sheet1!A311,"AAAAAG6/fbE=")</f>
        <v>#VALUE!</v>
      </c>
      <c r="FW10" t="e">
        <f>AND(Sheet1!B311,"AAAAAG6/fbI=")</f>
        <v>#VALUE!</v>
      </c>
      <c r="FX10" t="e">
        <f>AND(Sheet1!C311,"AAAAAG6/fbM=")</f>
        <v>#VALUE!</v>
      </c>
      <c r="FY10" t="e">
        <f>AND(Sheet1!D311,"AAAAAG6/fbQ=")</f>
        <v>#VALUE!</v>
      </c>
      <c r="FZ10" t="e">
        <f>AND(Sheet1!E311,"AAAAAG6/fbU=")</f>
        <v>#VALUE!</v>
      </c>
      <c r="GA10" t="e">
        <f>AND(Sheet1!F311,"AAAAAG6/fbY=")</f>
        <v>#VALUE!</v>
      </c>
      <c r="GB10" t="e">
        <f>AND(Sheet1!G311,"AAAAAG6/fbc=")</f>
        <v>#VALUE!</v>
      </c>
      <c r="GC10">
        <f>IF(Sheet1!312:312,"AAAAAG6/fbg=",0)</f>
        <v>0</v>
      </c>
      <c r="GD10" t="e">
        <f>AND(Sheet1!A312,"AAAAAG6/fbk=")</f>
        <v>#VALUE!</v>
      </c>
      <c r="GE10" t="e">
        <f>AND(Sheet1!B312,"AAAAAG6/fbo=")</f>
        <v>#VALUE!</v>
      </c>
      <c r="GF10" t="e">
        <f>AND(Sheet1!C312,"AAAAAG6/fbs=")</f>
        <v>#VALUE!</v>
      </c>
      <c r="GG10" t="e">
        <f>AND(Sheet1!D312,"AAAAAG6/fbw=")</f>
        <v>#VALUE!</v>
      </c>
      <c r="GH10" t="e">
        <f>AND(Sheet1!E312,"AAAAAG6/fb0=")</f>
        <v>#VALUE!</v>
      </c>
      <c r="GI10" t="e">
        <f>AND(Sheet1!F312,"AAAAAG6/fb4=")</f>
        <v>#VALUE!</v>
      </c>
      <c r="GJ10" t="e">
        <f>AND(Sheet1!G312,"AAAAAG6/fb8=")</f>
        <v>#VALUE!</v>
      </c>
      <c r="GK10">
        <f>IF(Sheet1!313:313,"AAAAAG6/fcA=",0)</f>
        <v>0</v>
      </c>
      <c r="GL10" t="e">
        <f>AND(Sheet1!A313,"AAAAAG6/fcE=")</f>
        <v>#VALUE!</v>
      </c>
      <c r="GM10" t="e">
        <f>AND(Sheet1!B313,"AAAAAG6/fcI=")</f>
        <v>#VALUE!</v>
      </c>
      <c r="GN10" t="e">
        <f>AND(Sheet1!C313,"AAAAAG6/fcM=")</f>
        <v>#VALUE!</v>
      </c>
      <c r="GO10" t="e">
        <f>AND(Sheet1!D313,"AAAAAG6/fcQ=")</f>
        <v>#VALUE!</v>
      </c>
      <c r="GP10" t="e">
        <f>AND(Sheet1!E313,"AAAAAG6/fcU=")</f>
        <v>#VALUE!</v>
      </c>
      <c r="GQ10" t="e">
        <f>AND(Sheet1!F313,"AAAAAG6/fcY=")</f>
        <v>#VALUE!</v>
      </c>
      <c r="GR10" t="e">
        <f>AND(Sheet1!G313,"AAAAAG6/fcc=")</f>
        <v>#VALUE!</v>
      </c>
      <c r="GS10">
        <f>IF(Sheet1!314:314,"AAAAAG6/fcg=",0)</f>
        <v>0</v>
      </c>
      <c r="GT10" t="e">
        <f>AND(Sheet1!A314,"AAAAAG6/fck=")</f>
        <v>#VALUE!</v>
      </c>
      <c r="GU10" t="e">
        <f>AND(Sheet1!B314,"AAAAAG6/fco=")</f>
        <v>#VALUE!</v>
      </c>
      <c r="GV10" t="e">
        <f>AND(Sheet1!C314,"AAAAAG6/fcs=")</f>
        <v>#VALUE!</v>
      </c>
      <c r="GW10" t="e">
        <f>AND(Sheet1!D314,"AAAAAG6/fcw=")</f>
        <v>#VALUE!</v>
      </c>
      <c r="GX10" t="e">
        <f>AND(Sheet1!E314,"AAAAAG6/fc0=")</f>
        <v>#VALUE!</v>
      </c>
      <c r="GY10" t="e">
        <f>AND(Sheet1!F314,"AAAAAG6/fc4=")</f>
        <v>#VALUE!</v>
      </c>
      <c r="GZ10" t="e">
        <f>AND(Sheet1!G314,"AAAAAG6/fc8=")</f>
        <v>#VALUE!</v>
      </c>
      <c r="HA10">
        <f>IF(Sheet1!315:315,"AAAAAG6/fdA=",0)</f>
        <v>0</v>
      </c>
      <c r="HB10" t="e">
        <f>AND(Sheet1!A315,"AAAAAG6/fdE=")</f>
        <v>#VALUE!</v>
      </c>
      <c r="HC10" t="e">
        <f>AND(Sheet1!B315,"AAAAAG6/fdI=")</f>
        <v>#VALUE!</v>
      </c>
      <c r="HD10" t="e">
        <f>AND(Sheet1!C315,"AAAAAG6/fdM=")</f>
        <v>#VALUE!</v>
      </c>
      <c r="HE10" t="e">
        <f>AND(Sheet1!D315,"AAAAAG6/fdQ=")</f>
        <v>#VALUE!</v>
      </c>
      <c r="HF10" t="e">
        <f>AND(Sheet1!E315,"AAAAAG6/fdU=")</f>
        <v>#VALUE!</v>
      </c>
      <c r="HG10" t="e">
        <f>AND(Sheet1!F315,"AAAAAG6/fdY=")</f>
        <v>#VALUE!</v>
      </c>
      <c r="HH10" t="e">
        <f>AND(Sheet1!G315,"AAAAAG6/fdc=")</f>
        <v>#VALUE!</v>
      </c>
      <c r="HI10">
        <f>IF(Sheet1!316:316,"AAAAAG6/fdg=",0)</f>
        <v>0</v>
      </c>
      <c r="HJ10" t="e">
        <f>AND(Sheet1!A316,"AAAAAG6/fdk=")</f>
        <v>#VALUE!</v>
      </c>
      <c r="HK10" t="e">
        <f>AND(Sheet1!B316,"AAAAAG6/fdo=")</f>
        <v>#VALUE!</v>
      </c>
      <c r="HL10" t="e">
        <f>AND(Sheet1!C316,"AAAAAG6/fds=")</f>
        <v>#VALUE!</v>
      </c>
      <c r="HM10" t="e">
        <f>AND(Sheet1!D316,"AAAAAG6/fdw=")</f>
        <v>#VALUE!</v>
      </c>
      <c r="HN10" t="e">
        <f>AND(Sheet1!E316,"AAAAAG6/fd0=")</f>
        <v>#VALUE!</v>
      </c>
      <c r="HO10" t="e">
        <f>AND(Sheet1!F316,"AAAAAG6/fd4=")</f>
        <v>#VALUE!</v>
      </c>
      <c r="HP10" t="e">
        <f>AND(Sheet1!G316,"AAAAAG6/fd8=")</f>
        <v>#VALUE!</v>
      </c>
      <c r="HQ10">
        <f>IF(Sheet1!317:317,"AAAAAG6/feA=",0)</f>
        <v>0</v>
      </c>
      <c r="HR10" t="e">
        <f>AND(Sheet1!A317,"AAAAAG6/feE=")</f>
        <v>#VALUE!</v>
      </c>
      <c r="HS10" t="e">
        <f>AND(Sheet1!B317,"AAAAAG6/feI=")</f>
        <v>#VALUE!</v>
      </c>
      <c r="HT10" t="e">
        <f>AND(Sheet1!C317,"AAAAAG6/feM=")</f>
        <v>#VALUE!</v>
      </c>
      <c r="HU10" t="e">
        <f>AND(Sheet1!D317,"AAAAAG6/feQ=")</f>
        <v>#VALUE!</v>
      </c>
      <c r="HV10" t="e">
        <f>AND(Sheet1!E317,"AAAAAG6/feU=")</f>
        <v>#VALUE!</v>
      </c>
      <c r="HW10" t="e">
        <f>AND(Sheet1!F317,"AAAAAG6/feY=")</f>
        <v>#VALUE!</v>
      </c>
      <c r="HX10" t="e">
        <f>AND(Sheet1!G317,"AAAAAG6/fec=")</f>
        <v>#VALUE!</v>
      </c>
      <c r="HY10">
        <f>IF(Sheet1!318:318,"AAAAAG6/feg=",0)</f>
        <v>0</v>
      </c>
      <c r="HZ10" t="e">
        <f>AND(Sheet1!A318,"AAAAAG6/fek=")</f>
        <v>#VALUE!</v>
      </c>
      <c r="IA10" t="e">
        <f>AND(Sheet1!B318,"AAAAAG6/feo=")</f>
        <v>#VALUE!</v>
      </c>
      <c r="IB10" t="e">
        <f>AND(Sheet1!C318,"AAAAAG6/fes=")</f>
        <v>#VALUE!</v>
      </c>
      <c r="IC10" t="e">
        <f>AND(Sheet1!D318,"AAAAAG6/few=")</f>
        <v>#VALUE!</v>
      </c>
      <c r="ID10" t="e">
        <f>AND(Sheet1!E318,"AAAAAG6/fe0=")</f>
        <v>#VALUE!</v>
      </c>
      <c r="IE10" t="e">
        <f>AND(Sheet1!F318,"AAAAAG6/fe4=")</f>
        <v>#VALUE!</v>
      </c>
      <c r="IF10" t="e">
        <f>AND(Sheet1!G318,"AAAAAG6/fe8=")</f>
        <v>#VALUE!</v>
      </c>
      <c r="IG10">
        <f>IF(Sheet1!319:319,"AAAAAG6/ffA=",0)</f>
        <v>0</v>
      </c>
      <c r="IH10" t="e">
        <f>AND(Sheet1!A319,"AAAAAG6/ffE=")</f>
        <v>#VALUE!</v>
      </c>
      <c r="II10" t="e">
        <f>AND(Sheet1!B319,"AAAAAG6/ffI=")</f>
        <v>#VALUE!</v>
      </c>
      <c r="IJ10" t="e">
        <f>AND(Sheet1!C319,"AAAAAG6/ffM=")</f>
        <v>#VALUE!</v>
      </c>
      <c r="IK10" t="e">
        <f>AND(Sheet1!D319,"AAAAAG6/ffQ=")</f>
        <v>#VALUE!</v>
      </c>
      <c r="IL10" t="e">
        <f>AND(Sheet1!E319,"AAAAAG6/ffU=")</f>
        <v>#VALUE!</v>
      </c>
      <c r="IM10" t="e">
        <f>AND(Sheet1!F319,"AAAAAG6/ffY=")</f>
        <v>#VALUE!</v>
      </c>
      <c r="IN10" t="e">
        <f>AND(Sheet1!G319,"AAAAAG6/ffc=")</f>
        <v>#VALUE!</v>
      </c>
      <c r="IO10">
        <f>IF(Sheet1!320:320,"AAAAAG6/ffg=",0)</f>
        <v>0</v>
      </c>
      <c r="IP10" t="e">
        <f>AND(Sheet1!A320,"AAAAAG6/ffk=")</f>
        <v>#VALUE!</v>
      </c>
      <c r="IQ10" t="e">
        <f>AND(Sheet1!B320,"AAAAAG6/ffo=")</f>
        <v>#VALUE!</v>
      </c>
      <c r="IR10" t="e">
        <f>AND(Sheet1!C320,"AAAAAG6/ffs=")</f>
        <v>#VALUE!</v>
      </c>
      <c r="IS10" t="e">
        <f>AND(Sheet1!D320,"AAAAAG6/ffw=")</f>
        <v>#VALUE!</v>
      </c>
      <c r="IT10" t="e">
        <f>AND(Sheet1!E320,"AAAAAG6/ff0=")</f>
        <v>#VALUE!</v>
      </c>
      <c r="IU10" t="e">
        <f>AND(Sheet1!F320,"AAAAAG6/ff4=")</f>
        <v>#VALUE!</v>
      </c>
      <c r="IV10" t="e">
        <f>AND(Sheet1!G320,"AAAAAG6/ff8=")</f>
        <v>#VALUE!</v>
      </c>
    </row>
    <row r="11" spans="1:256">
      <c r="A11" t="str">
        <f>IF(Sheet1!321:321,"AAAAAF/aywA=",0)</f>
        <v>AAAAAF/aywA=</v>
      </c>
      <c r="B11" t="e">
        <f>AND(Sheet1!A321,"AAAAAF/aywE=")</f>
        <v>#VALUE!</v>
      </c>
      <c r="C11" t="e">
        <f>AND(Sheet1!B321,"AAAAAF/aywI=")</f>
        <v>#VALUE!</v>
      </c>
      <c r="D11" t="e">
        <f>AND(Sheet1!C321,"AAAAAF/aywM=")</f>
        <v>#VALUE!</v>
      </c>
      <c r="E11" t="e">
        <f>AND(Sheet1!D321,"AAAAAF/aywQ=")</f>
        <v>#VALUE!</v>
      </c>
      <c r="F11" t="e">
        <f>AND(Sheet1!E321,"AAAAAF/aywU=")</f>
        <v>#VALUE!</v>
      </c>
      <c r="G11" t="e">
        <f>AND(Sheet1!F321,"AAAAAF/aywY=")</f>
        <v>#VALUE!</v>
      </c>
      <c r="H11" t="e">
        <f>AND(Sheet1!G321,"AAAAAF/aywc=")</f>
        <v>#VALUE!</v>
      </c>
      <c r="I11">
        <f>IF(Sheet1!322:322,"AAAAAF/aywg=",0)</f>
        <v>0</v>
      </c>
      <c r="J11" t="e">
        <f>AND(Sheet1!A322,"AAAAAF/aywk=")</f>
        <v>#VALUE!</v>
      </c>
      <c r="K11" t="e">
        <f>AND(Sheet1!B322,"AAAAAF/aywo=")</f>
        <v>#VALUE!</v>
      </c>
      <c r="L11" t="e">
        <f>AND(Sheet1!C322,"AAAAAF/ayws=")</f>
        <v>#VALUE!</v>
      </c>
      <c r="M11" t="e">
        <f>AND(Sheet1!D322,"AAAAAF/ayww=")</f>
        <v>#VALUE!</v>
      </c>
      <c r="N11" t="e">
        <f>AND(Sheet1!E322,"AAAAAF/ayw0=")</f>
        <v>#VALUE!</v>
      </c>
      <c r="O11" t="e">
        <f>AND(Sheet1!F322,"AAAAAF/ayw4=")</f>
        <v>#VALUE!</v>
      </c>
      <c r="P11" t="e">
        <f>AND(Sheet1!G322,"AAAAAF/ayw8=")</f>
        <v>#VALUE!</v>
      </c>
      <c r="Q11">
        <f>IF(Sheet1!323:323,"AAAAAF/ayxA=",0)</f>
        <v>0</v>
      </c>
      <c r="R11" t="e">
        <f>AND(Sheet1!A323,"AAAAAF/ayxE=")</f>
        <v>#VALUE!</v>
      </c>
      <c r="S11" t="e">
        <f>AND(Sheet1!B323,"AAAAAF/ayxI=")</f>
        <v>#VALUE!</v>
      </c>
      <c r="T11" t="e">
        <f>AND(Sheet1!C323,"AAAAAF/ayxM=")</f>
        <v>#VALUE!</v>
      </c>
      <c r="U11" t="e">
        <f>AND(Sheet1!D323,"AAAAAF/ayxQ=")</f>
        <v>#VALUE!</v>
      </c>
      <c r="V11" t="e">
        <f>AND(Sheet1!E323,"AAAAAF/ayxU=")</f>
        <v>#VALUE!</v>
      </c>
      <c r="W11" t="e">
        <f>AND(Sheet1!F323,"AAAAAF/ayxY=")</f>
        <v>#VALUE!</v>
      </c>
      <c r="X11" t="e">
        <f>AND(Sheet1!G323,"AAAAAF/ayxc=")</f>
        <v>#VALUE!</v>
      </c>
      <c r="Y11">
        <f>IF(Sheet1!324:324,"AAAAAF/ayxg=",0)</f>
        <v>0</v>
      </c>
      <c r="Z11" t="e">
        <f>AND(Sheet1!A324,"AAAAAF/ayxk=")</f>
        <v>#VALUE!</v>
      </c>
      <c r="AA11" t="e">
        <f>AND(Sheet1!B324,"AAAAAF/ayxo=")</f>
        <v>#VALUE!</v>
      </c>
      <c r="AB11" t="e">
        <f>AND(Sheet1!C324,"AAAAAF/ayxs=")</f>
        <v>#VALUE!</v>
      </c>
      <c r="AC11" t="e">
        <f>AND(Sheet1!D324,"AAAAAF/ayxw=")</f>
        <v>#VALUE!</v>
      </c>
      <c r="AD11" t="e">
        <f>AND(Sheet1!E324,"AAAAAF/ayx0=")</f>
        <v>#VALUE!</v>
      </c>
      <c r="AE11" t="e">
        <f>AND(Sheet1!F324,"AAAAAF/ayx4=")</f>
        <v>#VALUE!</v>
      </c>
      <c r="AF11" t="e">
        <f>AND(Sheet1!G324,"AAAAAF/ayx8=")</f>
        <v>#VALUE!</v>
      </c>
      <c r="AG11">
        <f>IF(Sheet1!325:325,"AAAAAF/ayyA=",0)</f>
        <v>0</v>
      </c>
      <c r="AH11" t="e">
        <f>AND(Sheet1!A325,"AAAAAF/ayyE=")</f>
        <v>#VALUE!</v>
      </c>
      <c r="AI11" t="e">
        <f>AND(Sheet1!B325,"AAAAAF/ayyI=")</f>
        <v>#VALUE!</v>
      </c>
      <c r="AJ11" t="e">
        <f>AND(Sheet1!C325,"AAAAAF/ayyM=")</f>
        <v>#VALUE!</v>
      </c>
      <c r="AK11" t="e">
        <f>AND(Sheet1!D325,"AAAAAF/ayyQ=")</f>
        <v>#VALUE!</v>
      </c>
      <c r="AL11" t="e">
        <f>AND(Sheet1!E325,"AAAAAF/ayyU=")</f>
        <v>#VALUE!</v>
      </c>
      <c r="AM11" t="e">
        <f>AND(Sheet1!F325,"AAAAAF/ayyY=")</f>
        <v>#VALUE!</v>
      </c>
      <c r="AN11" t="e">
        <f>AND(Sheet1!G325,"AAAAAF/ayyc=")</f>
        <v>#VALUE!</v>
      </c>
      <c r="AO11">
        <f>IF(Sheet1!326:326,"AAAAAF/ayyg=",0)</f>
        <v>0</v>
      </c>
      <c r="AP11" t="e">
        <f>AND(Sheet1!A326,"AAAAAF/ayyk=")</f>
        <v>#VALUE!</v>
      </c>
      <c r="AQ11" t="e">
        <f>AND(Sheet1!B326,"AAAAAF/ayyo=")</f>
        <v>#VALUE!</v>
      </c>
      <c r="AR11" t="e">
        <f>AND(Sheet1!C326,"AAAAAF/ayys=")</f>
        <v>#VALUE!</v>
      </c>
      <c r="AS11" t="e">
        <f>AND(Sheet1!D326,"AAAAAF/ayyw=")</f>
        <v>#VALUE!</v>
      </c>
      <c r="AT11" t="e">
        <f>AND(Sheet1!E326,"AAAAAF/ayy0=")</f>
        <v>#VALUE!</v>
      </c>
      <c r="AU11" t="e">
        <f>AND(Sheet1!F326,"AAAAAF/ayy4=")</f>
        <v>#VALUE!</v>
      </c>
      <c r="AV11" t="e">
        <f>AND(Sheet1!G326,"AAAAAF/ayy8=")</f>
        <v>#VALUE!</v>
      </c>
      <c r="AW11">
        <f>IF(Sheet1!327:327,"AAAAAF/ayzA=",0)</f>
        <v>0</v>
      </c>
      <c r="AX11" t="e">
        <f>AND(Sheet1!A327,"AAAAAF/ayzE=")</f>
        <v>#VALUE!</v>
      </c>
      <c r="AY11" t="e">
        <f>AND(Sheet1!B327,"AAAAAF/ayzI=")</f>
        <v>#VALUE!</v>
      </c>
      <c r="AZ11" t="e">
        <f>AND(Sheet1!C327,"AAAAAF/ayzM=")</f>
        <v>#VALUE!</v>
      </c>
      <c r="BA11" t="e">
        <f>AND(Sheet1!D327,"AAAAAF/ayzQ=")</f>
        <v>#VALUE!</v>
      </c>
      <c r="BB11" t="e">
        <f>AND(Sheet1!E327,"AAAAAF/ayzU=")</f>
        <v>#VALUE!</v>
      </c>
      <c r="BC11" t="e">
        <f>AND(Sheet1!F327,"AAAAAF/ayzY=")</f>
        <v>#VALUE!</v>
      </c>
      <c r="BD11" t="e">
        <f>AND(Sheet1!G327,"AAAAAF/ayzc=")</f>
        <v>#VALUE!</v>
      </c>
      <c r="BE11">
        <f>IF(Sheet1!328:328,"AAAAAF/ayzg=",0)</f>
        <v>0</v>
      </c>
      <c r="BF11" t="e">
        <f>AND(Sheet1!A328,"AAAAAF/ayzk=")</f>
        <v>#VALUE!</v>
      </c>
      <c r="BG11" t="e">
        <f>AND(Sheet1!B328,"AAAAAF/ayzo=")</f>
        <v>#VALUE!</v>
      </c>
      <c r="BH11" t="e">
        <f>AND(Sheet1!C328,"AAAAAF/ayzs=")</f>
        <v>#VALUE!</v>
      </c>
      <c r="BI11" t="e">
        <f>AND(Sheet1!D328,"AAAAAF/ayzw=")</f>
        <v>#VALUE!</v>
      </c>
      <c r="BJ11" t="e">
        <f>AND(Sheet1!E328,"AAAAAF/ayz0=")</f>
        <v>#VALUE!</v>
      </c>
      <c r="BK11" t="e">
        <f>AND(Sheet1!F328,"AAAAAF/ayz4=")</f>
        <v>#VALUE!</v>
      </c>
      <c r="BL11" t="e">
        <f>AND(Sheet1!G328,"AAAAAF/ayz8=")</f>
        <v>#VALUE!</v>
      </c>
      <c r="BM11">
        <f>IF(Sheet1!329:329,"AAAAAF/ay0A=",0)</f>
        <v>0</v>
      </c>
      <c r="BN11" t="e">
        <f>AND(Sheet1!A329,"AAAAAF/ay0E=")</f>
        <v>#VALUE!</v>
      </c>
      <c r="BO11" t="e">
        <f>AND(Sheet1!B329,"AAAAAF/ay0I=")</f>
        <v>#VALUE!</v>
      </c>
      <c r="BP11" t="e">
        <f>AND(Sheet1!C329,"AAAAAF/ay0M=")</f>
        <v>#VALUE!</v>
      </c>
      <c r="BQ11" t="e">
        <f>AND(Sheet1!D329,"AAAAAF/ay0Q=")</f>
        <v>#VALUE!</v>
      </c>
      <c r="BR11" t="e">
        <f>AND(Sheet1!E329,"AAAAAF/ay0U=")</f>
        <v>#VALUE!</v>
      </c>
      <c r="BS11" t="e">
        <f>AND(Sheet1!F329,"AAAAAF/ay0Y=")</f>
        <v>#VALUE!</v>
      </c>
      <c r="BT11" t="e">
        <f>AND(Sheet1!G329,"AAAAAF/ay0c=")</f>
        <v>#VALUE!</v>
      </c>
      <c r="BU11">
        <f>IF(Sheet1!330:330,"AAAAAF/ay0g=",0)</f>
        <v>0</v>
      </c>
      <c r="BV11" t="e">
        <f>AND(Sheet1!A330,"AAAAAF/ay0k=")</f>
        <v>#VALUE!</v>
      </c>
      <c r="BW11" t="e">
        <f>AND(Sheet1!B330,"AAAAAF/ay0o=")</f>
        <v>#VALUE!</v>
      </c>
      <c r="BX11" t="e">
        <f>AND(Sheet1!C330,"AAAAAF/ay0s=")</f>
        <v>#VALUE!</v>
      </c>
      <c r="BY11" t="e">
        <f>AND(Sheet1!D330,"AAAAAF/ay0w=")</f>
        <v>#VALUE!</v>
      </c>
      <c r="BZ11" t="e">
        <f>AND(Sheet1!E330,"AAAAAF/ay00=")</f>
        <v>#VALUE!</v>
      </c>
      <c r="CA11" t="e">
        <f>AND(Sheet1!F330,"AAAAAF/ay04=")</f>
        <v>#VALUE!</v>
      </c>
      <c r="CB11" t="e">
        <f>AND(Sheet1!G330,"AAAAAF/ay08=")</f>
        <v>#VALUE!</v>
      </c>
      <c r="CC11">
        <f>IF(Sheet1!331:331,"AAAAAF/ay1A=",0)</f>
        <v>0</v>
      </c>
      <c r="CD11" t="e">
        <f>AND(Sheet1!A331,"AAAAAF/ay1E=")</f>
        <v>#VALUE!</v>
      </c>
      <c r="CE11" t="e">
        <f>AND(Sheet1!B331,"AAAAAF/ay1I=")</f>
        <v>#VALUE!</v>
      </c>
      <c r="CF11" t="e">
        <f>AND(Sheet1!C331,"AAAAAF/ay1M=")</f>
        <v>#VALUE!</v>
      </c>
      <c r="CG11" t="e">
        <f>AND(Sheet1!D331,"AAAAAF/ay1Q=")</f>
        <v>#VALUE!</v>
      </c>
      <c r="CH11" t="e">
        <f>AND(Sheet1!E331,"AAAAAF/ay1U=")</f>
        <v>#VALUE!</v>
      </c>
      <c r="CI11" t="e">
        <f>AND(Sheet1!F331,"AAAAAF/ay1Y=")</f>
        <v>#VALUE!</v>
      </c>
      <c r="CJ11" t="e">
        <f>AND(Sheet1!G331,"AAAAAF/ay1c=")</f>
        <v>#VALUE!</v>
      </c>
      <c r="CK11">
        <f>IF(Sheet1!332:332,"AAAAAF/ay1g=",0)</f>
        <v>0</v>
      </c>
      <c r="CL11" t="e">
        <f>AND(Sheet1!A332,"AAAAAF/ay1k=")</f>
        <v>#VALUE!</v>
      </c>
      <c r="CM11" t="e">
        <f>AND(Sheet1!B332,"AAAAAF/ay1o=")</f>
        <v>#VALUE!</v>
      </c>
      <c r="CN11" t="e">
        <f>AND(Sheet1!C332,"AAAAAF/ay1s=")</f>
        <v>#VALUE!</v>
      </c>
      <c r="CO11" t="e">
        <f>AND(Sheet1!D332,"AAAAAF/ay1w=")</f>
        <v>#VALUE!</v>
      </c>
      <c r="CP11" t="e">
        <f>AND(Sheet1!E332,"AAAAAF/ay10=")</f>
        <v>#VALUE!</v>
      </c>
      <c r="CQ11" t="e">
        <f>AND(Sheet1!F332,"AAAAAF/ay14=")</f>
        <v>#VALUE!</v>
      </c>
      <c r="CR11" t="e">
        <f>AND(Sheet1!G332,"AAAAAF/ay18=")</f>
        <v>#VALUE!</v>
      </c>
      <c r="CS11">
        <f>IF(Sheet1!333:333,"AAAAAF/ay2A=",0)</f>
        <v>0</v>
      </c>
      <c r="CT11" t="e">
        <f>AND(Sheet1!A333,"AAAAAF/ay2E=")</f>
        <v>#VALUE!</v>
      </c>
      <c r="CU11" t="e">
        <f>AND(Sheet1!B333,"AAAAAF/ay2I=")</f>
        <v>#VALUE!</v>
      </c>
      <c r="CV11" t="e">
        <f>AND(Sheet1!C333,"AAAAAF/ay2M=")</f>
        <v>#VALUE!</v>
      </c>
      <c r="CW11" t="e">
        <f>AND(Sheet1!D333,"AAAAAF/ay2Q=")</f>
        <v>#VALUE!</v>
      </c>
      <c r="CX11" t="e">
        <f>AND(Sheet1!E333,"AAAAAF/ay2U=")</f>
        <v>#VALUE!</v>
      </c>
      <c r="CY11" t="e">
        <f>AND(Sheet1!F333,"AAAAAF/ay2Y=")</f>
        <v>#VALUE!</v>
      </c>
      <c r="CZ11" t="e">
        <f>AND(Sheet1!G333,"AAAAAF/ay2c=")</f>
        <v>#VALUE!</v>
      </c>
      <c r="DA11">
        <f>IF(Sheet1!334:334,"AAAAAF/ay2g=",0)</f>
        <v>0</v>
      </c>
      <c r="DB11" t="e">
        <f>AND(Sheet1!A334,"AAAAAF/ay2k=")</f>
        <v>#VALUE!</v>
      </c>
      <c r="DC11" t="e">
        <f>AND(Sheet1!B334,"AAAAAF/ay2o=")</f>
        <v>#VALUE!</v>
      </c>
      <c r="DD11" t="e">
        <f>AND(Sheet1!C334,"AAAAAF/ay2s=")</f>
        <v>#VALUE!</v>
      </c>
      <c r="DE11" t="e">
        <f>AND(Sheet1!D334,"AAAAAF/ay2w=")</f>
        <v>#VALUE!</v>
      </c>
      <c r="DF11" t="e">
        <f>AND(Sheet1!E334,"AAAAAF/ay20=")</f>
        <v>#VALUE!</v>
      </c>
      <c r="DG11" t="e">
        <f>AND(Sheet1!F334,"AAAAAF/ay24=")</f>
        <v>#VALUE!</v>
      </c>
      <c r="DH11" t="e">
        <f>AND(Sheet1!G334,"AAAAAF/ay28=")</f>
        <v>#VALUE!</v>
      </c>
      <c r="DI11">
        <f>IF(Sheet1!335:335,"AAAAAF/ay3A=",0)</f>
        <v>0</v>
      </c>
      <c r="DJ11" t="e">
        <f>AND(Sheet1!A335,"AAAAAF/ay3E=")</f>
        <v>#VALUE!</v>
      </c>
      <c r="DK11" t="e">
        <f>AND(Sheet1!B335,"AAAAAF/ay3I=")</f>
        <v>#VALUE!</v>
      </c>
      <c r="DL11" t="e">
        <f>AND(Sheet1!C335,"AAAAAF/ay3M=")</f>
        <v>#VALUE!</v>
      </c>
      <c r="DM11" t="e">
        <f>AND(Sheet1!D335,"AAAAAF/ay3Q=")</f>
        <v>#VALUE!</v>
      </c>
      <c r="DN11" t="e">
        <f>AND(Sheet1!E335,"AAAAAF/ay3U=")</f>
        <v>#VALUE!</v>
      </c>
      <c r="DO11" t="e">
        <f>AND(Sheet1!F335,"AAAAAF/ay3Y=")</f>
        <v>#VALUE!</v>
      </c>
      <c r="DP11" t="e">
        <f>AND(Sheet1!G335,"AAAAAF/ay3c=")</f>
        <v>#VALUE!</v>
      </c>
      <c r="DQ11">
        <f>IF(Sheet1!336:336,"AAAAAF/ay3g=",0)</f>
        <v>0</v>
      </c>
      <c r="DR11" t="e">
        <f>AND(Sheet1!A336,"AAAAAF/ay3k=")</f>
        <v>#VALUE!</v>
      </c>
      <c r="DS11" t="e">
        <f>AND(Sheet1!B336,"AAAAAF/ay3o=")</f>
        <v>#VALUE!</v>
      </c>
      <c r="DT11" t="e">
        <f>AND(Sheet1!C336,"AAAAAF/ay3s=")</f>
        <v>#VALUE!</v>
      </c>
      <c r="DU11" t="e">
        <f>AND(Sheet1!D336,"AAAAAF/ay3w=")</f>
        <v>#VALUE!</v>
      </c>
      <c r="DV11" t="e">
        <f>AND(Sheet1!E336,"AAAAAF/ay30=")</f>
        <v>#VALUE!</v>
      </c>
      <c r="DW11" t="e">
        <f>AND(Sheet1!F336,"AAAAAF/ay34=")</f>
        <v>#VALUE!</v>
      </c>
      <c r="DX11" t="e">
        <f>AND(Sheet1!G336,"AAAAAF/ay38=")</f>
        <v>#VALUE!</v>
      </c>
      <c r="DY11">
        <f>IF(Sheet1!337:337,"AAAAAF/ay4A=",0)</f>
        <v>0</v>
      </c>
      <c r="DZ11" t="e">
        <f>AND(Sheet1!A337,"AAAAAF/ay4E=")</f>
        <v>#VALUE!</v>
      </c>
      <c r="EA11" t="e">
        <f>AND(Sheet1!B337,"AAAAAF/ay4I=")</f>
        <v>#VALUE!</v>
      </c>
      <c r="EB11" t="e">
        <f>AND(Sheet1!C337,"AAAAAF/ay4M=")</f>
        <v>#VALUE!</v>
      </c>
      <c r="EC11" t="e">
        <f>AND(Sheet1!D337,"AAAAAF/ay4Q=")</f>
        <v>#VALUE!</v>
      </c>
      <c r="ED11" t="e">
        <f>AND(Sheet1!E337,"AAAAAF/ay4U=")</f>
        <v>#VALUE!</v>
      </c>
      <c r="EE11" t="e">
        <f>AND(Sheet1!F337,"AAAAAF/ay4Y=")</f>
        <v>#VALUE!</v>
      </c>
      <c r="EF11" t="e">
        <f>AND(Sheet1!G337,"AAAAAF/ay4c=")</f>
        <v>#VALUE!</v>
      </c>
      <c r="EG11">
        <f>IF(Sheet1!338:338,"AAAAAF/ay4g=",0)</f>
        <v>0</v>
      </c>
      <c r="EH11" t="e">
        <f>AND(Sheet1!A338,"AAAAAF/ay4k=")</f>
        <v>#VALUE!</v>
      </c>
      <c r="EI11" t="e">
        <f>AND(Sheet1!B338,"AAAAAF/ay4o=")</f>
        <v>#VALUE!</v>
      </c>
      <c r="EJ11" t="e">
        <f>AND(Sheet1!C338,"AAAAAF/ay4s=")</f>
        <v>#VALUE!</v>
      </c>
      <c r="EK11" t="e">
        <f>AND(Sheet1!D338,"AAAAAF/ay4w=")</f>
        <v>#VALUE!</v>
      </c>
      <c r="EL11" t="e">
        <f>AND(Sheet1!E338,"AAAAAF/ay40=")</f>
        <v>#VALUE!</v>
      </c>
      <c r="EM11" t="e">
        <f>AND(Sheet1!F338,"AAAAAF/ay44=")</f>
        <v>#VALUE!</v>
      </c>
      <c r="EN11" t="e">
        <f>AND(Sheet1!G338,"AAAAAF/ay48=")</f>
        <v>#VALUE!</v>
      </c>
      <c r="EO11">
        <f>IF(Sheet1!339:339,"AAAAAF/ay5A=",0)</f>
        <v>0</v>
      </c>
      <c r="EP11" t="e">
        <f>AND(Sheet1!A339,"AAAAAF/ay5E=")</f>
        <v>#VALUE!</v>
      </c>
      <c r="EQ11" t="e">
        <f>AND(Sheet1!B339,"AAAAAF/ay5I=")</f>
        <v>#VALUE!</v>
      </c>
      <c r="ER11" t="e">
        <f>AND(Sheet1!C339,"AAAAAF/ay5M=")</f>
        <v>#VALUE!</v>
      </c>
      <c r="ES11" t="e">
        <f>AND(Sheet1!D339,"AAAAAF/ay5Q=")</f>
        <v>#VALUE!</v>
      </c>
      <c r="ET11" t="e">
        <f>AND(Sheet1!E339,"AAAAAF/ay5U=")</f>
        <v>#VALUE!</v>
      </c>
      <c r="EU11" t="e">
        <f>AND(Sheet1!F339,"AAAAAF/ay5Y=")</f>
        <v>#VALUE!</v>
      </c>
      <c r="EV11" t="e">
        <f>AND(Sheet1!G339,"AAAAAF/ay5c=")</f>
        <v>#VALUE!</v>
      </c>
      <c r="EW11">
        <f>IF(Sheet1!340:340,"AAAAAF/ay5g=",0)</f>
        <v>0</v>
      </c>
      <c r="EX11" t="e">
        <f>AND(Sheet1!A340,"AAAAAF/ay5k=")</f>
        <v>#VALUE!</v>
      </c>
      <c r="EY11" t="e">
        <f>AND(Sheet1!B340,"AAAAAF/ay5o=")</f>
        <v>#VALUE!</v>
      </c>
      <c r="EZ11" t="e">
        <f>AND(Sheet1!C340,"AAAAAF/ay5s=")</f>
        <v>#VALUE!</v>
      </c>
      <c r="FA11" t="e">
        <f>AND(Sheet1!D340,"AAAAAF/ay5w=")</f>
        <v>#VALUE!</v>
      </c>
      <c r="FB11" t="e">
        <f>AND(Sheet1!E340,"AAAAAF/ay50=")</f>
        <v>#VALUE!</v>
      </c>
      <c r="FC11" t="e">
        <f>AND(Sheet1!F340,"AAAAAF/ay54=")</f>
        <v>#VALUE!</v>
      </c>
      <c r="FD11" t="e">
        <f>AND(Sheet1!G340,"AAAAAF/ay58=")</f>
        <v>#VALUE!</v>
      </c>
      <c r="FE11">
        <f>IF(Sheet1!341:341,"AAAAAF/ay6A=",0)</f>
        <v>0</v>
      </c>
      <c r="FF11" t="e">
        <f>AND(Sheet1!A341,"AAAAAF/ay6E=")</f>
        <v>#VALUE!</v>
      </c>
      <c r="FG11" t="e">
        <f>AND(Sheet1!B341,"AAAAAF/ay6I=")</f>
        <v>#VALUE!</v>
      </c>
      <c r="FH11" t="e">
        <f>AND(Sheet1!C341,"AAAAAF/ay6M=")</f>
        <v>#VALUE!</v>
      </c>
      <c r="FI11" t="e">
        <f>AND(Sheet1!D341,"AAAAAF/ay6Q=")</f>
        <v>#VALUE!</v>
      </c>
      <c r="FJ11" t="e">
        <f>AND(Sheet1!E341,"AAAAAF/ay6U=")</f>
        <v>#VALUE!</v>
      </c>
      <c r="FK11" t="e">
        <f>AND(Sheet1!F341,"AAAAAF/ay6Y=")</f>
        <v>#VALUE!</v>
      </c>
      <c r="FL11" t="e">
        <f>AND(Sheet1!G341,"AAAAAF/ay6c=")</f>
        <v>#VALUE!</v>
      </c>
      <c r="FM11">
        <f>IF(Sheet1!342:342,"AAAAAF/ay6g=",0)</f>
        <v>0</v>
      </c>
      <c r="FN11" t="e">
        <f>AND(Sheet1!A342,"AAAAAF/ay6k=")</f>
        <v>#VALUE!</v>
      </c>
      <c r="FO11" t="e">
        <f>AND(Sheet1!B342,"AAAAAF/ay6o=")</f>
        <v>#VALUE!</v>
      </c>
      <c r="FP11" t="e">
        <f>AND(Sheet1!C342,"AAAAAF/ay6s=")</f>
        <v>#VALUE!</v>
      </c>
      <c r="FQ11" t="e">
        <f>AND(Sheet1!D342,"AAAAAF/ay6w=")</f>
        <v>#VALUE!</v>
      </c>
      <c r="FR11" t="e">
        <f>AND(Sheet1!E342,"AAAAAF/ay60=")</f>
        <v>#VALUE!</v>
      </c>
      <c r="FS11" t="e">
        <f>AND(Sheet1!F342,"AAAAAF/ay64=")</f>
        <v>#VALUE!</v>
      </c>
      <c r="FT11" t="e">
        <f>AND(Sheet1!G342,"AAAAAF/ay68=")</f>
        <v>#VALUE!</v>
      </c>
      <c r="FU11">
        <f>IF(Sheet1!343:343,"AAAAAF/ay7A=",0)</f>
        <v>0</v>
      </c>
      <c r="FV11" t="e">
        <f>AND(Sheet1!A343,"AAAAAF/ay7E=")</f>
        <v>#VALUE!</v>
      </c>
      <c r="FW11" t="e">
        <f>AND(Sheet1!B343,"AAAAAF/ay7I=")</f>
        <v>#VALUE!</v>
      </c>
      <c r="FX11" t="e">
        <f>AND(Sheet1!C343,"AAAAAF/ay7M=")</f>
        <v>#VALUE!</v>
      </c>
      <c r="FY11" t="e">
        <f>AND(Sheet1!D343,"AAAAAF/ay7Q=")</f>
        <v>#VALUE!</v>
      </c>
      <c r="FZ11" t="e">
        <f>AND(Sheet1!E343,"AAAAAF/ay7U=")</f>
        <v>#VALUE!</v>
      </c>
      <c r="GA11" t="e">
        <f>AND(Sheet1!F343,"AAAAAF/ay7Y=")</f>
        <v>#VALUE!</v>
      </c>
      <c r="GB11" t="e">
        <f>AND(Sheet1!G343,"AAAAAF/ay7c=")</f>
        <v>#VALUE!</v>
      </c>
      <c r="GC11">
        <f>IF(Sheet1!344:344,"AAAAAF/ay7g=",0)</f>
        <v>0</v>
      </c>
      <c r="GD11" t="e">
        <f>AND(Sheet1!A344,"AAAAAF/ay7k=")</f>
        <v>#VALUE!</v>
      </c>
      <c r="GE11" t="e">
        <f>AND(Sheet1!B344,"AAAAAF/ay7o=")</f>
        <v>#VALUE!</v>
      </c>
      <c r="GF11" t="e">
        <f>AND(Sheet1!C344,"AAAAAF/ay7s=")</f>
        <v>#VALUE!</v>
      </c>
      <c r="GG11" t="e">
        <f>AND(Sheet1!D344,"AAAAAF/ay7w=")</f>
        <v>#VALUE!</v>
      </c>
      <c r="GH11" t="e">
        <f>AND(Sheet1!E344,"AAAAAF/ay70=")</f>
        <v>#VALUE!</v>
      </c>
      <c r="GI11" t="e">
        <f>AND(Sheet1!F344,"AAAAAF/ay74=")</f>
        <v>#VALUE!</v>
      </c>
      <c r="GJ11" t="e">
        <f>AND(Sheet1!G344,"AAAAAF/ay78=")</f>
        <v>#VALUE!</v>
      </c>
      <c r="GK11">
        <f>IF(Sheet1!345:345,"AAAAAF/ay8A=",0)</f>
        <v>0</v>
      </c>
      <c r="GL11" t="e">
        <f>AND(Sheet1!A345,"AAAAAF/ay8E=")</f>
        <v>#VALUE!</v>
      </c>
      <c r="GM11" t="e">
        <f>AND(Sheet1!B345,"AAAAAF/ay8I=")</f>
        <v>#VALUE!</v>
      </c>
      <c r="GN11" t="e">
        <f>AND(Sheet1!C345,"AAAAAF/ay8M=")</f>
        <v>#VALUE!</v>
      </c>
      <c r="GO11" t="e">
        <f>AND(Sheet1!D345,"AAAAAF/ay8Q=")</f>
        <v>#VALUE!</v>
      </c>
      <c r="GP11" t="e">
        <f>AND(Sheet1!E345,"AAAAAF/ay8U=")</f>
        <v>#VALUE!</v>
      </c>
      <c r="GQ11" t="e">
        <f>AND(Sheet1!F345,"AAAAAF/ay8Y=")</f>
        <v>#VALUE!</v>
      </c>
      <c r="GR11" t="e">
        <f>AND(Sheet1!G345,"AAAAAF/ay8c=")</f>
        <v>#VALUE!</v>
      </c>
      <c r="GS11">
        <f>IF(Sheet1!346:346,"AAAAAF/ay8g=",0)</f>
        <v>0</v>
      </c>
      <c r="GT11" t="e">
        <f>AND(Sheet1!A346,"AAAAAF/ay8k=")</f>
        <v>#VALUE!</v>
      </c>
      <c r="GU11" t="e">
        <f>AND(Sheet1!B346,"AAAAAF/ay8o=")</f>
        <v>#VALUE!</v>
      </c>
      <c r="GV11" t="e">
        <f>AND(Sheet1!C346,"AAAAAF/ay8s=")</f>
        <v>#VALUE!</v>
      </c>
      <c r="GW11" t="e">
        <f>AND(Sheet1!D346,"AAAAAF/ay8w=")</f>
        <v>#VALUE!</v>
      </c>
      <c r="GX11" t="e">
        <f>AND(Sheet1!E346,"AAAAAF/ay80=")</f>
        <v>#VALUE!</v>
      </c>
      <c r="GY11" t="e">
        <f>AND(Sheet1!F346,"AAAAAF/ay84=")</f>
        <v>#VALUE!</v>
      </c>
      <c r="GZ11" t="e">
        <f>AND(Sheet1!G346,"AAAAAF/ay88=")</f>
        <v>#VALUE!</v>
      </c>
      <c r="HA11">
        <f>IF(Sheet1!347:347,"AAAAAF/ay9A=",0)</f>
        <v>0</v>
      </c>
      <c r="HB11" t="e">
        <f>AND(Sheet1!A347,"AAAAAF/ay9E=")</f>
        <v>#VALUE!</v>
      </c>
      <c r="HC11" t="e">
        <f>AND(Sheet1!B347,"AAAAAF/ay9I=")</f>
        <v>#VALUE!</v>
      </c>
      <c r="HD11" t="e">
        <f>AND(Sheet1!C347,"AAAAAF/ay9M=")</f>
        <v>#VALUE!</v>
      </c>
      <c r="HE11" t="e">
        <f>AND(Sheet1!D347,"AAAAAF/ay9Q=")</f>
        <v>#VALUE!</v>
      </c>
      <c r="HF11" t="e">
        <f>AND(Sheet1!E347,"AAAAAF/ay9U=")</f>
        <v>#VALUE!</v>
      </c>
      <c r="HG11" t="e">
        <f>AND(Sheet1!F347,"AAAAAF/ay9Y=")</f>
        <v>#VALUE!</v>
      </c>
      <c r="HH11" t="e">
        <f>AND(Sheet1!G347,"AAAAAF/ay9c=")</f>
        <v>#VALUE!</v>
      </c>
      <c r="HI11">
        <f>IF(Sheet1!348:348,"AAAAAF/ay9g=",0)</f>
        <v>0</v>
      </c>
      <c r="HJ11" t="e">
        <f>AND(Sheet1!A348,"AAAAAF/ay9k=")</f>
        <v>#VALUE!</v>
      </c>
      <c r="HK11" t="e">
        <f>AND(Sheet1!B348,"AAAAAF/ay9o=")</f>
        <v>#VALUE!</v>
      </c>
      <c r="HL11" t="e">
        <f>AND(Sheet1!C348,"AAAAAF/ay9s=")</f>
        <v>#VALUE!</v>
      </c>
      <c r="HM11" t="e">
        <f>AND(Sheet1!D348,"AAAAAF/ay9w=")</f>
        <v>#VALUE!</v>
      </c>
      <c r="HN11" t="e">
        <f>AND(Sheet1!E348,"AAAAAF/ay90=")</f>
        <v>#VALUE!</v>
      </c>
      <c r="HO11" t="e">
        <f>AND(Sheet1!F348,"AAAAAF/ay94=")</f>
        <v>#VALUE!</v>
      </c>
      <c r="HP11" t="e">
        <f>AND(Sheet1!G348,"AAAAAF/ay98=")</f>
        <v>#VALUE!</v>
      </c>
      <c r="HQ11">
        <f>IF(Sheet1!349:349,"AAAAAF/ay+A=",0)</f>
        <v>0</v>
      </c>
      <c r="HR11" t="e">
        <f>AND(Sheet1!A349,"AAAAAF/ay+E=")</f>
        <v>#VALUE!</v>
      </c>
      <c r="HS11" t="e">
        <f>AND(Sheet1!B349,"AAAAAF/ay+I=")</f>
        <v>#VALUE!</v>
      </c>
      <c r="HT11" t="e">
        <f>AND(Sheet1!C349,"AAAAAF/ay+M=")</f>
        <v>#VALUE!</v>
      </c>
      <c r="HU11" t="e">
        <f>AND(Sheet1!D349,"AAAAAF/ay+Q=")</f>
        <v>#VALUE!</v>
      </c>
      <c r="HV11" t="e">
        <f>AND(Sheet1!E349,"AAAAAF/ay+U=")</f>
        <v>#VALUE!</v>
      </c>
      <c r="HW11" t="e">
        <f>AND(Sheet1!F349,"AAAAAF/ay+Y=")</f>
        <v>#VALUE!</v>
      </c>
      <c r="HX11" t="e">
        <f>AND(Sheet1!G349,"AAAAAF/ay+c=")</f>
        <v>#VALUE!</v>
      </c>
      <c r="HY11">
        <f>IF(Sheet1!350:350,"AAAAAF/ay+g=",0)</f>
        <v>0</v>
      </c>
      <c r="HZ11" t="e">
        <f>AND(Sheet1!A350,"AAAAAF/ay+k=")</f>
        <v>#VALUE!</v>
      </c>
      <c r="IA11" t="e">
        <f>AND(Sheet1!B350,"AAAAAF/ay+o=")</f>
        <v>#VALUE!</v>
      </c>
      <c r="IB11" t="e">
        <f>AND(Sheet1!C350,"AAAAAF/ay+s=")</f>
        <v>#VALUE!</v>
      </c>
      <c r="IC11" t="e">
        <f>AND(Sheet1!D350,"AAAAAF/ay+w=")</f>
        <v>#VALUE!</v>
      </c>
      <c r="ID11" t="e">
        <f>AND(Sheet1!E350,"AAAAAF/ay+0=")</f>
        <v>#VALUE!</v>
      </c>
      <c r="IE11" t="e">
        <f>AND(Sheet1!F350,"AAAAAF/ay+4=")</f>
        <v>#VALUE!</v>
      </c>
      <c r="IF11" t="e">
        <f>AND(Sheet1!G350,"AAAAAF/ay+8=")</f>
        <v>#VALUE!</v>
      </c>
      <c r="IG11">
        <f>IF(Sheet1!351:351,"AAAAAF/ay/A=",0)</f>
        <v>0</v>
      </c>
      <c r="IH11" t="e">
        <f>AND(Sheet1!A351,"AAAAAF/ay/E=")</f>
        <v>#VALUE!</v>
      </c>
      <c r="II11" t="e">
        <f>AND(Sheet1!B351,"AAAAAF/ay/I=")</f>
        <v>#VALUE!</v>
      </c>
      <c r="IJ11" t="e">
        <f>AND(Sheet1!C351,"AAAAAF/ay/M=")</f>
        <v>#VALUE!</v>
      </c>
      <c r="IK11" t="e">
        <f>AND(Sheet1!D351,"AAAAAF/ay/Q=")</f>
        <v>#VALUE!</v>
      </c>
      <c r="IL11" t="e">
        <f>AND(Sheet1!E351,"AAAAAF/ay/U=")</f>
        <v>#VALUE!</v>
      </c>
      <c r="IM11" t="e">
        <f>AND(Sheet1!F351,"AAAAAF/ay/Y=")</f>
        <v>#VALUE!</v>
      </c>
      <c r="IN11" t="e">
        <f>AND(Sheet1!G351,"AAAAAF/ay/c=")</f>
        <v>#VALUE!</v>
      </c>
      <c r="IO11">
        <f>IF(Sheet1!352:352,"AAAAAF/ay/g=",0)</f>
        <v>0</v>
      </c>
      <c r="IP11" t="e">
        <f>AND(Sheet1!A352,"AAAAAF/ay/k=")</f>
        <v>#VALUE!</v>
      </c>
      <c r="IQ11" t="e">
        <f>AND(Sheet1!B352,"AAAAAF/ay/o=")</f>
        <v>#VALUE!</v>
      </c>
      <c r="IR11" t="e">
        <f>AND(Sheet1!C352,"AAAAAF/ay/s=")</f>
        <v>#VALUE!</v>
      </c>
      <c r="IS11" t="e">
        <f>AND(Sheet1!D352,"AAAAAF/ay/w=")</f>
        <v>#VALUE!</v>
      </c>
      <c r="IT11" t="e">
        <f>AND(Sheet1!E352,"AAAAAF/ay/0=")</f>
        <v>#VALUE!</v>
      </c>
      <c r="IU11" t="e">
        <f>AND(Sheet1!F352,"AAAAAF/ay/4=")</f>
        <v>#VALUE!</v>
      </c>
      <c r="IV11" t="e">
        <f>AND(Sheet1!G352,"AAAAAF/ay/8=")</f>
        <v>#VALUE!</v>
      </c>
    </row>
    <row r="12" spans="1:256">
      <c r="A12" t="str">
        <f>IF(Sheet1!353:353,"AAAAAG79/wA=",0)</f>
        <v>AAAAAG79/wA=</v>
      </c>
      <c r="B12" t="e">
        <f>AND(Sheet1!A353,"AAAAAG79/wE=")</f>
        <v>#VALUE!</v>
      </c>
      <c r="C12" t="e">
        <f>AND(Sheet1!B353,"AAAAAG79/wI=")</f>
        <v>#VALUE!</v>
      </c>
      <c r="D12" t="e">
        <f>AND(Sheet1!C353,"AAAAAG79/wM=")</f>
        <v>#VALUE!</v>
      </c>
      <c r="E12" t="e">
        <f>AND(Sheet1!D353,"AAAAAG79/wQ=")</f>
        <v>#VALUE!</v>
      </c>
      <c r="F12" t="e">
        <f>AND(Sheet1!E353,"AAAAAG79/wU=")</f>
        <v>#VALUE!</v>
      </c>
      <c r="G12" t="e">
        <f>AND(Sheet1!F353,"AAAAAG79/wY=")</f>
        <v>#VALUE!</v>
      </c>
      <c r="H12" t="e">
        <f>AND(Sheet1!G353,"AAAAAG79/wc=")</f>
        <v>#VALUE!</v>
      </c>
      <c r="I12">
        <f>IF(Sheet1!354:354,"AAAAAG79/wg=",0)</f>
        <v>0</v>
      </c>
      <c r="J12" t="e">
        <f>AND(Sheet1!A354,"AAAAAG79/wk=")</f>
        <v>#VALUE!</v>
      </c>
      <c r="K12" t="e">
        <f>AND(Sheet1!B354,"AAAAAG79/wo=")</f>
        <v>#VALUE!</v>
      </c>
      <c r="L12" t="e">
        <f>AND(Sheet1!C354,"AAAAAG79/ws=")</f>
        <v>#VALUE!</v>
      </c>
      <c r="M12" t="e">
        <f>AND(Sheet1!D354,"AAAAAG79/ww=")</f>
        <v>#VALUE!</v>
      </c>
      <c r="N12" t="e">
        <f>AND(Sheet1!E354,"AAAAAG79/w0=")</f>
        <v>#VALUE!</v>
      </c>
      <c r="O12" t="e">
        <f>AND(Sheet1!F354,"AAAAAG79/w4=")</f>
        <v>#VALUE!</v>
      </c>
      <c r="P12" t="e">
        <f>AND(Sheet1!G354,"AAAAAG79/w8=")</f>
        <v>#VALUE!</v>
      </c>
      <c r="Q12">
        <f>IF(Sheet1!355:355,"AAAAAG79/xA=",0)</f>
        <v>0</v>
      </c>
      <c r="R12" t="e">
        <f>AND(Sheet1!A355,"AAAAAG79/xE=")</f>
        <v>#VALUE!</v>
      </c>
      <c r="S12" t="e">
        <f>AND(Sheet1!B355,"AAAAAG79/xI=")</f>
        <v>#VALUE!</v>
      </c>
      <c r="T12" t="e">
        <f>AND(Sheet1!C355,"AAAAAG79/xM=")</f>
        <v>#VALUE!</v>
      </c>
      <c r="U12" t="e">
        <f>AND(Sheet1!D355,"AAAAAG79/xQ=")</f>
        <v>#VALUE!</v>
      </c>
      <c r="V12" t="e">
        <f>AND(Sheet1!E355,"AAAAAG79/xU=")</f>
        <v>#VALUE!</v>
      </c>
      <c r="W12" t="e">
        <f>AND(Sheet1!F355,"AAAAAG79/xY=")</f>
        <v>#VALUE!</v>
      </c>
      <c r="X12" t="e">
        <f>AND(Sheet1!G355,"AAAAAG79/xc=")</f>
        <v>#VALUE!</v>
      </c>
      <c r="Y12">
        <f>IF(Sheet1!356:356,"AAAAAG79/xg=",0)</f>
        <v>0</v>
      </c>
      <c r="Z12" t="e">
        <f>AND(Sheet1!A356,"AAAAAG79/xk=")</f>
        <v>#VALUE!</v>
      </c>
      <c r="AA12" t="e">
        <f>AND(Sheet1!B356,"AAAAAG79/xo=")</f>
        <v>#VALUE!</v>
      </c>
      <c r="AB12" t="e">
        <f>AND(Sheet1!C356,"AAAAAG79/xs=")</f>
        <v>#VALUE!</v>
      </c>
      <c r="AC12" t="e">
        <f>AND(Sheet1!D356,"AAAAAG79/xw=")</f>
        <v>#VALUE!</v>
      </c>
      <c r="AD12" t="e">
        <f>AND(Sheet1!E356,"AAAAAG79/x0=")</f>
        <v>#VALUE!</v>
      </c>
      <c r="AE12" t="e">
        <f>AND(Sheet1!F356,"AAAAAG79/x4=")</f>
        <v>#VALUE!</v>
      </c>
      <c r="AF12" t="e">
        <f>AND(Sheet1!G356,"AAAAAG79/x8=")</f>
        <v>#VALUE!</v>
      </c>
      <c r="AG12">
        <f>IF(Sheet1!357:357,"AAAAAG79/yA=",0)</f>
        <v>0</v>
      </c>
      <c r="AH12" t="e">
        <f>AND(Sheet1!A357,"AAAAAG79/yE=")</f>
        <v>#VALUE!</v>
      </c>
      <c r="AI12" t="e">
        <f>AND(Sheet1!B357,"AAAAAG79/yI=")</f>
        <v>#VALUE!</v>
      </c>
      <c r="AJ12" t="e">
        <f>AND(Sheet1!C357,"AAAAAG79/yM=")</f>
        <v>#VALUE!</v>
      </c>
      <c r="AK12" t="e">
        <f>AND(Sheet1!D357,"AAAAAG79/yQ=")</f>
        <v>#VALUE!</v>
      </c>
      <c r="AL12" t="e">
        <f>AND(Sheet1!E357,"AAAAAG79/yU=")</f>
        <v>#VALUE!</v>
      </c>
      <c r="AM12" t="e">
        <f>AND(Sheet1!F357,"AAAAAG79/yY=")</f>
        <v>#VALUE!</v>
      </c>
      <c r="AN12" t="e">
        <f>AND(Sheet1!G357,"AAAAAG79/yc=")</f>
        <v>#VALUE!</v>
      </c>
      <c r="AO12">
        <f>IF(Sheet1!358:358,"AAAAAG79/yg=",0)</f>
        <v>0</v>
      </c>
      <c r="AP12" t="e">
        <f>AND(Sheet1!A358,"AAAAAG79/yk=")</f>
        <v>#VALUE!</v>
      </c>
      <c r="AQ12" t="e">
        <f>AND(Sheet1!B358,"AAAAAG79/yo=")</f>
        <v>#VALUE!</v>
      </c>
      <c r="AR12" t="e">
        <f>AND(Sheet1!C358,"AAAAAG79/ys=")</f>
        <v>#VALUE!</v>
      </c>
      <c r="AS12" t="e">
        <f>AND(Sheet1!D358,"AAAAAG79/yw=")</f>
        <v>#VALUE!</v>
      </c>
      <c r="AT12" t="e">
        <f>AND(Sheet1!E358,"AAAAAG79/y0=")</f>
        <v>#VALUE!</v>
      </c>
      <c r="AU12" t="e">
        <f>AND(Sheet1!F358,"AAAAAG79/y4=")</f>
        <v>#VALUE!</v>
      </c>
      <c r="AV12" t="e">
        <f>AND(Sheet1!G358,"AAAAAG79/y8=")</f>
        <v>#VALUE!</v>
      </c>
      <c r="AW12">
        <f>IF(Sheet1!359:359,"AAAAAG79/zA=",0)</f>
        <v>0</v>
      </c>
      <c r="AX12" t="e">
        <f>AND(Sheet1!A359,"AAAAAG79/zE=")</f>
        <v>#VALUE!</v>
      </c>
      <c r="AY12" t="e">
        <f>AND(Sheet1!B359,"AAAAAG79/zI=")</f>
        <v>#VALUE!</v>
      </c>
      <c r="AZ12" t="e">
        <f>AND(Sheet1!C359,"AAAAAG79/zM=")</f>
        <v>#VALUE!</v>
      </c>
      <c r="BA12" t="e">
        <f>AND(Sheet1!D359,"AAAAAG79/zQ=")</f>
        <v>#VALUE!</v>
      </c>
      <c r="BB12" t="e">
        <f>AND(Sheet1!E359,"AAAAAG79/zU=")</f>
        <v>#VALUE!</v>
      </c>
      <c r="BC12" t="e">
        <f>AND(Sheet1!F359,"AAAAAG79/zY=")</f>
        <v>#VALUE!</v>
      </c>
      <c r="BD12" t="e">
        <f>AND(Sheet1!G359,"AAAAAG79/zc=")</f>
        <v>#VALUE!</v>
      </c>
      <c r="BE12">
        <f>IF(Sheet1!360:360,"AAAAAG79/zg=",0)</f>
        <v>0</v>
      </c>
      <c r="BF12" t="e">
        <f>AND(Sheet1!A360,"AAAAAG79/zk=")</f>
        <v>#VALUE!</v>
      </c>
      <c r="BG12" t="e">
        <f>AND(Sheet1!B360,"AAAAAG79/zo=")</f>
        <v>#VALUE!</v>
      </c>
      <c r="BH12" t="e">
        <f>AND(Sheet1!C360,"AAAAAG79/zs=")</f>
        <v>#VALUE!</v>
      </c>
      <c r="BI12" t="e">
        <f>AND(Sheet1!D360,"AAAAAG79/zw=")</f>
        <v>#VALUE!</v>
      </c>
      <c r="BJ12" t="e">
        <f>AND(Sheet1!E360,"AAAAAG79/z0=")</f>
        <v>#VALUE!</v>
      </c>
      <c r="BK12" t="e">
        <f>AND(Sheet1!F360,"AAAAAG79/z4=")</f>
        <v>#VALUE!</v>
      </c>
      <c r="BL12" t="e">
        <f>AND(Sheet1!G360,"AAAAAG79/z8=")</f>
        <v>#VALUE!</v>
      </c>
      <c r="BM12">
        <f>IF(Sheet1!361:361,"AAAAAG79/0A=",0)</f>
        <v>0</v>
      </c>
      <c r="BN12" t="e">
        <f>AND(Sheet1!A361,"AAAAAG79/0E=")</f>
        <v>#VALUE!</v>
      </c>
      <c r="BO12" t="e">
        <f>AND(Sheet1!B361,"AAAAAG79/0I=")</f>
        <v>#VALUE!</v>
      </c>
      <c r="BP12" t="e">
        <f>AND(Sheet1!C361,"AAAAAG79/0M=")</f>
        <v>#VALUE!</v>
      </c>
      <c r="BQ12" t="e">
        <f>AND(Sheet1!D361,"AAAAAG79/0Q=")</f>
        <v>#VALUE!</v>
      </c>
      <c r="BR12" t="e">
        <f>AND(Sheet1!E361,"AAAAAG79/0U=")</f>
        <v>#VALUE!</v>
      </c>
      <c r="BS12" t="e">
        <f>AND(Sheet1!F361,"AAAAAG79/0Y=")</f>
        <v>#VALUE!</v>
      </c>
      <c r="BT12" t="e">
        <f>AND(Sheet1!G361,"AAAAAG79/0c=")</f>
        <v>#VALUE!</v>
      </c>
      <c r="BU12">
        <f>IF(Sheet1!362:362,"AAAAAG79/0g=",0)</f>
        <v>0</v>
      </c>
      <c r="BV12" t="e">
        <f>AND(Sheet1!A362,"AAAAAG79/0k=")</f>
        <v>#VALUE!</v>
      </c>
      <c r="BW12" t="e">
        <f>AND(Sheet1!B362,"AAAAAG79/0o=")</f>
        <v>#VALUE!</v>
      </c>
      <c r="BX12" t="e">
        <f>AND(Sheet1!C362,"AAAAAG79/0s=")</f>
        <v>#VALUE!</v>
      </c>
      <c r="BY12" t="e">
        <f>AND(Sheet1!D362,"AAAAAG79/0w=")</f>
        <v>#VALUE!</v>
      </c>
      <c r="BZ12" t="e">
        <f>AND(Sheet1!E362,"AAAAAG79/00=")</f>
        <v>#VALUE!</v>
      </c>
      <c r="CA12" t="e">
        <f>AND(Sheet1!F362,"AAAAAG79/04=")</f>
        <v>#VALUE!</v>
      </c>
      <c r="CB12" t="e">
        <f>AND(Sheet1!G362,"AAAAAG79/08=")</f>
        <v>#VALUE!</v>
      </c>
      <c r="CC12">
        <f>IF(Sheet1!363:363,"AAAAAG79/1A=",0)</f>
        <v>0</v>
      </c>
      <c r="CD12" t="e">
        <f>AND(Sheet1!A363,"AAAAAG79/1E=")</f>
        <v>#VALUE!</v>
      </c>
      <c r="CE12" t="e">
        <f>AND(Sheet1!B363,"AAAAAG79/1I=")</f>
        <v>#VALUE!</v>
      </c>
      <c r="CF12" t="e">
        <f>AND(Sheet1!C363,"AAAAAG79/1M=")</f>
        <v>#VALUE!</v>
      </c>
      <c r="CG12" t="e">
        <f>AND(Sheet1!D363,"AAAAAG79/1Q=")</f>
        <v>#VALUE!</v>
      </c>
      <c r="CH12" t="e">
        <f>AND(Sheet1!E363,"AAAAAG79/1U=")</f>
        <v>#VALUE!</v>
      </c>
      <c r="CI12" t="e">
        <f>AND(Sheet1!F363,"AAAAAG79/1Y=")</f>
        <v>#VALUE!</v>
      </c>
      <c r="CJ12" t="e">
        <f>AND(Sheet1!G363,"AAAAAG79/1c=")</f>
        <v>#VALUE!</v>
      </c>
      <c r="CK12">
        <f>IF(Sheet1!364:364,"AAAAAG79/1g=",0)</f>
        <v>0</v>
      </c>
      <c r="CL12" t="e">
        <f>AND(Sheet1!A364,"AAAAAG79/1k=")</f>
        <v>#VALUE!</v>
      </c>
      <c r="CM12" t="e">
        <f>AND(Sheet1!B364,"AAAAAG79/1o=")</f>
        <v>#VALUE!</v>
      </c>
      <c r="CN12" t="e">
        <f>AND(Sheet1!C364,"AAAAAG79/1s=")</f>
        <v>#VALUE!</v>
      </c>
      <c r="CO12" t="e">
        <f>AND(Sheet1!D364,"AAAAAG79/1w=")</f>
        <v>#VALUE!</v>
      </c>
      <c r="CP12" t="e">
        <f>AND(Sheet1!E364,"AAAAAG79/10=")</f>
        <v>#VALUE!</v>
      </c>
      <c r="CQ12" t="e">
        <f>AND(Sheet1!F364,"AAAAAG79/14=")</f>
        <v>#VALUE!</v>
      </c>
      <c r="CR12" t="e">
        <f>AND(Sheet1!G364,"AAAAAG79/18=")</f>
        <v>#VALUE!</v>
      </c>
      <c r="CS12">
        <f>IF(Sheet1!365:365,"AAAAAG79/2A=",0)</f>
        <v>0</v>
      </c>
      <c r="CT12" t="e">
        <f>AND(Sheet1!A365,"AAAAAG79/2E=")</f>
        <v>#VALUE!</v>
      </c>
      <c r="CU12" t="e">
        <f>AND(Sheet1!B365,"AAAAAG79/2I=")</f>
        <v>#VALUE!</v>
      </c>
      <c r="CV12" t="e">
        <f>AND(Sheet1!C365,"AAAAAG79/2M=")</f>
        <v>#VALUE!</v>
      </c>
      <c r="CW12" t="e">
        <f>AND(Sheet1!D365,"AAAAAG79/2Q=")</f>
        <v>#VALUE!</v>
      </c>
      <c r="CX12" t="e">
        <f>AND(Sheet1!E365,"AAAAAG79/2U=")</f>
        <v>#VALUE!</v>
      </c>
      <c r="CY12" t="e">
        <f>AND(Sheet1!F365,"AAAAAG79/2Y=")</f>
        <v>#VALUE!</v>
      </c>
      <c r="CZ12" t="e">
        <f>AND(Sheet1!G365,"AAAAAG79/2c=")</f>
        <v>#VALUE!</v>
      </c>
      <c r="DA12">
        <f>IF(Sheet1!366:366,"AAAAAG79/2g=",0)</f>
        <v>0</v>
      </c>
      <c r="DB12" t="e">
        <f>AND(Sheet1!A366,"AAAAAG79/2k=")</f>
        <v>#VALUE!</v>
      </c>
      <c r="DC12" t="e">
        <f>AND(Sheet1!B366,"AAAAAG79/2o=")</f>
        <v>#VALUE!</v>
      </c>
      <c r="DD12" t="e">
        <f>AND(Sheet1!C366,"AAAAAG79/2s=")</f>
        <v>#VALUE!</v>
      </c>
      <c r="DE12" t="e">
        <f>AND(Sheet1!D366,"AAAAAG79/2w=")</f>
        <v>#VALUE!</v>
      </c>
      <c r="DF12" t="e">
        <f>AND(Sheet1!E366,"AAAAAG79/20=")</f>
        <v>#VALUE!</v>
      </c>
      <c r="DG12" t="e">
        <f>AND(Sheet1!F366,"AAAAAG79/24=")</f>
        <v>#VALUE!</v>
      </c>
      <c r="DH12" t="e">
        <f>AND(Sheet1!G366,"AAAAAG79/28=")</f>
        <v>#VALUE!</v>
      </c>
      <c r="DI12">
        <f>IF(Sheet1!367:367,"AAAAAG79/3A=",0)</f>
        <v>0</v>
      </c>
      <c r="DJ12" t="e">
        <f>AND(Sheet1!A367,"AAAAAG79/3E=")</f>
        <v>#VALUE!</v>
      </c>
      <c r="DK12" t="e">
        <f>AND(Sheet1!B367,"AAAAAG79/3I=")</f>
        <v>#VALUE!</v>
      </c>
      <c r="DL12" t="e">
        <f>AND(Sheet1!C367,"AAAAAG79/3M=")</f>
        <v>#VALUE!</v>
      </c>
      <c r="DM12" t="e">
        <f>AND(Sheet1!D367,"AAAAAG79/3Q=")</f>
        <v>#VALUE!</v>
      </c>
      <c r="DN12" t="e">
        <f>AND(Sheet1!E367,"AAAAAG79/3U=")</f>
        <v>#VALUE!</v>
      </c>
      <c r="DO12" t="e">
        <f>AND(Sheet1!F367,"AAAAAG79/3Y=")</f>
        <v>#VALUE!</v>
      </c>
      <c r="DP12" t="e">
        <f>AND(Sheet1!G367,"AAAAAG79/3c=")</f>
        <v>#VALUE!</v>
      </c>
      <c r="DQ12">
        <f>IF(Sheet1!368:368,"AAAAAG79/3g=",0)</f>
        <v>0</v>
      </c>
      <c r="DR12" t="e">
        <f>AND(Sheet1!A368,"AAAAAG79/3k=")</f>
        <v>#VALUE!</v>
      </c>
      <c r="DS12" t="e">
        <f>AND(Sheet1!B368,"AAAAAG79/3o=")</f>
        <v>#VALUE!</v>
      </c>
      <c r="DT12" t="e">
        <f>AND(Sheet1!C368,"AAAAAG79/3s=")</f>
        <v>#VALUE!</v>
      </c>
      <c r="DU12" t="e">
        <f>AND(Sheet1!D368,"AAAAAG79/3w=")</f>
        <v>#VALUE!</v>
      </c>
      <c r="DV12" t="e">
        <f>AND(Sheet1!E368,"AAAAAG79/30=")</f>
        <v>#VALUE!</v>
      </c>
      <c r="DW12" t="e">
        <f>AND(Sheet1!F368,"AAAAAG79/34=")</f>
        <v>#VALUE!</v>
      </c>
      <c r="DX12" t="e">
        <f>AND(Sheet1!G368,"AAAAAG79/38=")</f>
        <v>#VALUE!</v>
      </c>
      <c r="DY12">
        <f>IF(Sheet1!369:369,"AAAAAG79/4A=",0)</f>
        <v>0</v>
      </c>
      <c r="DZ12" t="e">
        <f>AND(Sheet1!A369,"AAAAAG79/4E=")</f>
        <v>#VALUE!</v>
      </c>
      <c r="EA12" t="e">
        <f>AND(Sheet1!B369,"AAAAAG79/4I=")</f>
        <v>#VALUE!</v>
      </c>
      <c r="EB12" t="e">
        <f>AND(Sheet1!C369,"AAAAAG79/4M=")</f>
        <v>#VALUE!</v>
      </c>
      <c r="EC12" t="e">
        <f>AND(Sheet1!D369,"AAAAAG79/4Q=")</f>
        <v>#VALUE!</v>
      </c>
      <c r="ED12" t="e">
        <f>AND(Sheet1!E369,"AAAAAG79/4U=")</f>
        <v>#VALUE!</v>
      </c>
      <c r="EE12" t="e">
        <f>AND(Sheet1!F369,"AAAAAG79/4Y=")</f>
        <v>#VALUE!</v>
      </c>
      <c r="EF12" t="e">
        <f>AND(Sheet1!G369,"AAAAAG79/4c=")</f>
        <v>#VALUE!</v>
      </c>
      <c r="EG12">
        <f>IF(Sheet1!370:370,"AAAAAG79/4g=",0)</f>
        <v>0</v>
      </c>
      <c r="EH12" t="e">
        <f>AND(Sheet1!A370,"AAAAAG79/4k=")</f>
        <v>#VALUE!</v>
      </c>
      <c r="EI12" t="e">
        <f>AND(Sheet1!B370,"AAAAAG79/4o=")</f>
        <v>#VALUE!</v>
      </c>
      <c r="EJ12" t="e">
        <f>AND(Sheet1!C370,"AAAAAG79/4s=")</f>
        <v>#VALUE!</v>
      </c>
      <c r="EK12" t="e">
        <f>AND(Sheet1!D370,"AAAAAG79/4w=")</f>
        <v>#VALUE!</v>
      </c>
      <c r="EL12" t="e">
        <f>AND(Sheet1!E370,"AAAAAG79/40=")</f>
        <v>#VALUE!</v>
      </c>
      <c r="EM12" t="e">
        <f>AND(Sheet1!F370,"AAAAAG79/44=")</f>
        <v>#VALUE!</v>
      </c>
      <c r="EN12" t="e">
        <f>AND(Sheet1!G370,"AAAAAG79/48=")</f>
        <v>#VALUE!</v>
      </c>
      <c r="EO12">
        <f>IF(Sheet1!371:371,"AAAAAG79/5A=",0)</f>
        <v>0</v>
      </c>
      <c r="EP12" t="e">
        <f>AND(Sheet1!A371,"AAAAAG79/5E=")</f>
        <v>#VALUE!</v>
      </c>
      <c r="EQ12" t="e">
        <f>AND(Sheet1!B371,"AAAAAG79/5I=")</f>
        <v>#VALUE!</v>
      </c>
      <c r="ER12" t="e">
        <f>AND(Sheet1!C371,"AAAAAG79/5M=")</f>
        <v>#VALUE!</v>
      </c>
      <c r="ES12" t="e">
        <f>AND(Sheet1!D371,"AAAAAG79/5Q=")</f>
        <v>#VALUE!</v>
      </c>
      <c r="ET12" t="e">
        <f>AND(Sheet1!E371,"AAAAAG79/5U=")</f>
        <v>#VALUE!</v>
      </c>
      <c r="EU12" t="e">
        <f>AND(Sheet1!F371,"AAAAAG79/5Y=")</f>
        <v>#VALUE!</v>
      </c>
      <c r="EV12" t="e">
        <f>AND(Sheet1!G371,"AAAAAG79/5c=")</f>
        <v>#VALUE!</v>
      </c>
      <c r="EW12">
        <f>IF(Sheet1!372:372,"AAAAAG79/5g=",0)</f>
        <v>0</v>
      </c>
      <c r="EX12" t="e">
        <f>AND(Sheet1!A372,"AAAAAG79/5k=")</f>
        <v>#VALUE!</v>
      </c>
      <c r="EY12" t="e">
        <f>AND(Sheet1!B372,"AAAAAG79/5o=")</f>
        <v>#VALUE!</v>
      </c>
      <c r="EZ12" t="e">
        <f>AND(Sheet1!C372,"AAAAAG79/5s=")</f>
        <v>#VALUE!</v>
      </c>
      <c r="FA12" t="e">
        <f>AND(Sheet1!D372,"AAAAAG79/5w=")</f>
        <v>#VALUE!</v>
      </c>
      <c r="FB12" t="e">
        <f>AND(Sheet1!E372,"AAAAAG79/50=")</f>
        <v>#VALUE!</v>
      </c>
      <c r="FC12" t="e">
        <f>AND(Sheet1!F372,"AAAAAG79/54=")</f>
        <v>#VALUE!</v>
      </c>
      <c r="FD12" t="e">
        <f>AND(Sheet1!G372,"AAAAAG79/58=")</f>
        <v>#VALUE!</v>
      </c>
      <c r="FE12">
        <f>IF(Sheet1!373:373,"AAAAAG79/6A=",0)</f>
        <v>0</v>
      </c>
      <c r="FF12" t="e">
        <f>AND(Sheet1!A373,"AAAAAG79/6E=")</f>
        <v>#VALUE!</v>
      </c>
      <c r="FG12" t="e">
        <f>AND(Sheet1!B373,"AAAAAG79/6I=")</f>
        <v>#VALUE!</v>
      </c>
      <c r="FH12" t="e">
        <f>AND(Sheet1!C373,"AAAAAG79/6M=")</f>
        <v>#VALUE!</v>
      </c>
      <c r="FI12" t="e">
        <f>AND(Sheet1!D373,"AAAAAG79/6Q=")</f>
        <v>#VALUE!</v>
      </c>
      <c r="FJ12" t="e">
        <f>AND(Sheet1!E373,"AAAAAG79/6U=")</f>
        <v>#VALUE!</v>
      </c>
      <c r="FK12" t="e">
        <f>AND(Sheet1!F373,"AAAAAG79/6Y=")</f>
        <v>#VALUE!</v>
      </c>
      <c r="FL12" t="e">
        <f>AND(Sheet1!G373,"AAAAAG79/6c=")</f>
        <v>#VALUE!</v>
      </c>
      <c r="FM12">
        <f>IF(Sheet1!374:374,"AAAAAG79/6g=",0)</f>
        <v>0</v>
      </c>
      <c r="FN12" t="e">
        <f>AND(Sheet1!A374,"AAAAAG79/6k=")</f>
        <v>#VALUE!</v>
      </c>
      <c r="FO12" t="e">
        <f>AND(Sheet1!B374,"AAAAAG79/6o=")</f>
        <v>#VALUE!</v>
      </c>
      <c r="FP12" t="e">
        <f>AND(Sheet1!C374,"AAAAAG79/6s=")</f>
        <v>#VALUE!</v>
      </c>
      <c r="FQ12" t="e">
        <f>AND(Sheet1!D374,"AAAAAG79/6w=")</f>
        <v>#VALUE!</v>
      </c>
      <c r="FR12" t="e">
        <f>AND(Sheet1!E374,"AAAAAG79/60=")</f>
        <v>#VALUE!</v>
      </c>
      <c r="FS12" t="e">
        <f>AND(Sheet1!F374,"AAAAAG79/64=")</f>
        <v>#VALUE!</v>
      </c>
      <c r="FT12" t="e">
        <f>AND(Sheet1!G374,"AAAAAG79/68=")</f>
        <v>#VALUE!</v>
      </c>
      <c r="FU12">
        <f>IF(Sheet1!375:375,"AAAAAG79/7A=",0)</f>
        <v>0</v>
      </c>
      <c r="FV12" t="e">
        <f>AND(Sheet1!A375,"AAAAAG79/7E=")</f>
        <v>#VALUE!</v>
      </c>
      <c r="FW12" t="e">
        <f>AND(Sheet1!B375,"AAAAAG79/7I=")</f>
        <v>#VALUE!</v>
      </c>
      <c r="FX12" t="e">
        <f>AND(Sheet1!C375,"AAAAAG79/7M=")</f>
        <v>#VALUE!</v>
      </c>
      <c r="FY12" t="e">
        <f>AND(Sheet1!D375,"AAAAAG79/7Q=")</f>
        <v>#VALUE!</v>
      </c>
      <c r="FZ12" t="e">
        <f>AND(Sheet1!E375,"AAAAAG79/7U=")</f>
        <v>#VALUE!</v>
      </c>
      <c r="GA12" t="e">
        <f>AND(Sheet1!F375,"AAAAAG79/7Y=")</f>
        <v>#VALUE!</v>
      </c>
      <c r="GB12" t="e">
        <f>AND(Sheet1!G375,"AAAAAG79/7c=")</f>
        <v>#VALUE!</v>
      </c>
      <c r="GC12">
        <f>IF(Sheet1!376:376,"AAAAAG79/7g=",0)</f>
        <v>0</v>
      </c>
      <c r="GD12" t="e">
        <f>AND(Sheet1!A376,"AAAAAG79/7k=")</f>
        <v>#VALUE!</v>
      </c>
      <c r="GE12" t="e">
        <f>AND(Sheet1!B376,"AAAAAG79/7o=")</f>
        <v>#VALUE!</v>
      </c>
      <c r="GF12" t="e">
        <f>AND(Sheet1!C376,"AAAAAG79/7s=")</f>
        <v>#VALUE!</v>
      </c>
      <c r="GG12" t="e">
        <f>AND(Sheet1!D376,"AAAAAG79/7w=")</f>
        <v>#VALUE!</v>
      </c>
      <c r="GH12" t="e">
        <f>AND(Sheet1!E376,"AAAAAG79/70=")</f>
        <v>#VALUE!</v>
      </c>
      <c r="GI12" t="e">
        <f>AND(Sheet1!F376,"AAAAAG79/74=")</f>
        <v>#VALUE!</v>
      </c>
      <c r="GJ12" t="e">
        <f>AND(Sheet1!G376,"AAAAAG79/78=")</f>
        <v>#VALUE!</v>
      </c>
      <c r="GK12">
        <f>IF(Sheet1!377:377,"AAAAAG79/8A=",0)</f>
        <v>0</v>
      </c>
      <c r="GL12" t="e">
        <f>AND(Sheet1!A377,"AAAAAG79/8E=")</f>
        <v>#VALUE!</v>
      </c>
      <c r="GM12" t="e">
        <f>AND(Sheet1!B377,"AAAAAG79/8I=")</f>
        <v>#VALUE!</v>
      </c>
      <c r="GN12" t="e">
        <f>AND(Sheet1!C377,"AAAAAG79/8M=")</f>
        <v>#VALUE!</v>
      </c>
      <c r="GO12" t="e">
        <f>AND(Sheet1!D377,"AAAAAG79/8Q=")</f>
        <v>#VALUE!</v>
      </c>
      <c r="GP12" t="e">
        <f>AND(Sheet1!E377,"AAAAAG79/8U=")</f>
        <v>#VALUE!</v>
      </c>
      <c r="GQ12" t="e">
        <f>AND(Sheet1!F377,"AAAAAG79/8Y=")</f>
        <v>#VALUE!</v>
      </c>
      <c r="GR12" t="e">
        <f>AND(Sheet1!G377,"AAAAAG79/8c=")</f>
        <v>#VALUE!</v>
      </c>
      <c r="GS12">
        <f>IF(Sheet1!378:378,"AAAAAG79/8g=",0)</f>
        <v>0</v>
      </c>
      <c r="GT12" t="e">
        <f>AND(Sheet1!A378,"AAAAAG79/8k=")</f>
        <v>#VALUE!</v>
      </c>
      <c r="GU12" t="e">
        <f>AND(Sheet1!B378,"AAAAAG79/8o=")</f>
        <v>#VALUE!</v>
      </c>
      <c r="GV12" t="e">
        <f>AND(Sheet1!C378,"AAAAAG79/8s=")</f>
        <v>#VALUE!</v>
      </c>
      <c r="GW12" t="e">
        <f>AND(Sheet1!D378,"AAAAAG79/8w=")</f>
        <v>#VALUE!</v>
      </c>
      <c r="GX12" t="e">
        <f>AND(Sheet1!E378,"AAAAAG79/80=")</f>
        <v>#VALUE!</v>
      </c>
      <c r="GY12" t="e">
        <f>AND(Sheet1!F378,"AAAAAG79/84=")</f>
        <v>#VALUE!</v>
      </c>
      <c r="GZ12" t="e">
        <f>AND(Sheet1!G378,"AAAAAG79/88=")</f>
        <v>#VALUE!</v>
      </c>
      <c r="HA12">
        <f>IF(Sheet1!379:379,"AAAAAG79/9A=",0)</f>
        <v>0</v>
      </c>
      <c r="HB12" t="e">
        <f>AND(Sheet1!A379,"AAAAAG79/9E=")</f>
        <v>#VALUE!</v>
      </c>
      <c r="HC12" t="e">
        <f>AND(Sheet1!B379,"AAAAAG79/9I=")</f>
        <v>#VALUE!</v>
      </c>
      <c r="HD12" t="e">
        <f>AND(Sheet1!C379,"AAAAAG79/9M=")</f>
        <v>#VALUE!</v>
      </c>
      <c r="HE12" t="e">
        <f>AND(Sheet1!D379,"AAAAAG79/9Q=")</f>
        <v>#VALUE!</v>
      </c>
      <c r="HF12" t="e">
        <f>AND(Sheet1!E379,"AAAAAG79/9U=")</f>
        <v>#VALUE!</v>
      </c>
      <c r="HG12" t="e">
        <f>AND(Sheet1!F379,"AAAAAG79/9Y=")</f>
        <v>#VALUE!</v>
      </c>
      <c r="HH12" t="e">
        <f>AND(Sheet1!G379,"AAAAAG79/9c=")</f>
        <v>#VALUE!</v>
      </c>
      <c r="HI12">
        <f>IF(Sheet1!380:380,"AAAAAG79/9g=",0)</f>
        <v>0</v>
      </c>
      <c r="HJ12" t="e">
        <f>AND(Sheet1!A380,"AAAAAG79/9k=")</f>
        <v>#VALUE!</v>
      </c>
      <c r="HK12" t="e">
        <f>AND(Sheet1!B380,"AAAAAG79/9o=")</f>
        <v>#VALUE!</v>
      </c>
      <c r="HL12" t="e">
        <f>AND(Sheet1!C380,"AAAAAG79/9s=")</f>
        <v>#VALUE!</v>
      </c>
      <c r="HM12" t="e">
        <f>AND(Sheet1!D380,"AAAAAG79/9w=")</f>
        <v>#VALUE!</v>
      </c>
      <c r="HN12" t="e">
        <f>AND(Sheet1!E380,"AAAAAG79/90=")</f>
        <v>#VALUE!</v>
      </c>
      <c r="HO12" t="e">
        <f>AND(Sheet1!F380,"AAAAAG79/94=")</f>
        <v>#VALUE!</v>
      </c>
      <c r="HP12" t="e">
        <f>AND(Sheet1!G380,"AAAAAG79/98=")</f>
        <v>#VALUE!</v>
      </c>
      <c r="HQ12">
        <f>IF(Sheet1!381:381,"AAAAAG79/+A=",0)</f>
        <v>0</v>
      </c>
      <c r="HR12" t="e">
        <f>AND(Sheet1!A381,"AAAAAG79/+E=")</f>
        <v>#VALUE!</v>
      </c>
      <c r="HS12" t="e">
        <f>AND(Sheet1!B381,"AAAAAG79/+I=")</f>
        <v>#VALUE!</v>
      </c>
      <c r="HT12" t="e">
        <f>AND(Sheet1!C381,"AAAAAG79/+M=")</f>
        <v>#VALUE!</v>
      </c>
      <c r="HU12" t="e">
        <f>AND(Sheet1!D381,"AAAAAG79/+Q=")</f>
        <v>#VALUE!</v>
      </c>
      <c r="HV12" t="e">
        <f>AND(Sheet1!E381,"AAAAAG79/+U=")</f>
        <v>#VALUE!</v>
      </c>
      <c r="HW12" t="e">
        <f>AND(Sheet1!F381,"AAAAAG79/+Y=")</f>
        <v>#VALUE!</v>
      </c>
      <c r="HX12" t="e">
        <f>AND(Sheet1!G381,"AAAAAG79/+c=")</f>
        <v>#VALUE!</v>
      </c>
      <c r="HY12">
        <f>IF(Sheet1!382:382,"AAAAAG79/+g=",0)</f>
        <v>0</v>
      </c>
      <c r="HZ12" t="e">
        <f>AND(Sheet1!A382,"AAAAAG79/+k=")</f>
        <v>#VALUE!</v>
      </c>
      <c r="IA12" t="e">
        <f>AND(Sheet1!B382,"AAAAAG79/+o=")</f>
        <v>#VALUE!</v>
      </c>
      <c r="IB12" t="e">
        <f>AND(Sheet1!C382,"AAAAAG79/+s=")</f>
        <v>#VALUE!</v>
      </c>
      <c r="IC12" t="e">
        <f>AND(Sheet1!D382,"AAAAAG79/+w=")</f>
        <v>#VALUE!</v>
      </c>
      <c r="ID12" t="e">
        <f>AND(Sheet1!E382,"AAAAAG79/+0=")</f>
        <v>#VALUE!</v>
      </c>
      <c r="IE12" t="e">
        <f>AND(Sheet1!F382,"AAAAAG79/+4=")</f>
        <v>#VALUE!</v>
      </c>
      <c r="IF12" t="e">
        <f>AND(Sheet1!G382,"AAAAAG79/+8=")</f>
        <v>#VALUE!</v>
      </c>
      <c r="IG12">
        <f>IF(Sheet1!383:383,"AAAAAG79//A=",0)</f>
        <v>0</v>
      </c>
      <c r="IH12" t="e">
        <f>AND(Sheet1!A383,"AAAAAG79//E=")</f>
        <v>#VALUE!</v>
      </c>
      <c r="II12" t="e">
        <f>AND(Sheet1!B383,"AAAAAG79//I=")</f>
        <v>#VALUE!</v>
      </c>
      <c r="IJ12" t="e">
        <f>AND(Sheet1!C383,"AAAAAG79//M=")</f>
        <v>#VALUE!</v>
      </c>
      <c r="IK12" t="e">
        <f>AND(Sheet1!D383,"AAAAAG79//Q=")</f>
        <v>#VALUE!</v>
      </c>
      <c r="IL12" t="e">
        <f>AND(Sheet1!E383,"AAAAAG79//U=")</f>
        <v>#VALUE!</v>
      </c>
      <c r="IM12" t="e">
        <f>AND(Sheet1!F383,"AAAAAG79//Y=")</f>
        <v>#VALUE!</v>
      </c>
      <c r="IN12" t="e">
        <f>AND(Sheet1!G383,"AAAAAG79//c=")</f>
        <v>#VALUE!</v>
      </c>
      <c r="IO12">
        <f>IF(Sheet1!384:384,"AAAAAG79//g=",0)</f>
        <v>0</v>
      </c>
      <c r="IP12" t="e">
        <f>AND(Sheet1!A384,"AAAAAG79//k=")</f>
        <v>#VALUE!</v>
      </c>
      <c r="IQ12" t="e">
        <f>AND(Sheet1!B384,"AAAAAG79//o=")</f>
        <v>#VALUE!</v>
      </c>
      <c r="IR12" t="e">
        <f>AND(Sheet1!C384,"AAAAAG79//s=")</f>
        <v>#VALUE!</v>
      </c>
      <c r="IS12" t="e">
        <f>AND(Sheet1!D384,"AAAAAG79//w=")</f>
        <v>#VALUE!</v>
      </c>
      <c r="IT12" t="e">
        <f>AND(Sheet1!E384,"AAAAAG79//0=")</f>
        <v>#VALUE!</v>
      </c>
      <c r="IU12" t="e">
        <f>AND(Sheet1!F384,"AAAAAG79//4=")</f>
        <v>#VALUE!</v>
      </c>
      <c r="IV12" t="e">
        <f>AND(Sheet1!G384,"AAAAAG79//8=")</f>
        <v>#VALUE!</v>
      </c>
    </row>
    <row r="13" spans="1:256">
      <c r="A13" t="str">
        <f>IF(Sheet1!385:385,"AAAAAH9m/wA=",0)</f>
        <v>AAAAAH9m/wA=</v>
      </c>
      <c r="B13" t="e">
        <f>AND(Sheet1!A385,"AAAAAH9m/wE=")</f>
        <v>#VALUE!</v>
      </c>
      <c r="C13" t="e">
        <f>AND(Sheet1!B385,"AAAAAH9m/wI=")</f>
        <v>#VALUE!</v>
      </c>
      <c r="D13" t="e">
        <f>AND(Sheet1!C385,"AAAAAH9m/wM=")</f>
        <v>#VALUE!</v>
      </c>
      <c r="E13" t="e">
        <f>AND(Sheet1!D385,"AAAAAH9m/wQ=")</f>
        <v>#VALUE!</v>
      </c>
      <c r="F13" t="e">
        <f>AND(Sheet1!E385,"AAAAAH9m/wU=")</f>
        <v>#VALUE!</v>
      </c>
      <c r="G13" t="e">
        <f>AND(Sheet1!F385,"AAAAAH9m/wY=")</f>
        <v>#VALUE!</v>
      </c>
      <c r="H13" t="e">
        <f>AND(Sheet1!G385,"AAAAAH9m/wc=")</f>
        <v>#VALUE!</v>
      </c>
      <c r="I13">
        <f>IF(Sheet1!386:386,"AAAAAH9m/wg=",0)</f>
        <v>0</v>
      </c>
      <c r="J13" t="e">
        <f>AND(Sheet1!A386,"AAAAAH9m/wk=")</f>
        <v>#VALUE!</v>
      </c>
      <c r="K13" t="e">
        <f>AND(Sheet1!B386,"AAAAAH9m/wo=")</f>
        <v>#VALUE!</v>
      </c>
      <c r="L13" t="e">
        <f>AND(Sheet1!C386,"AAAAAH9m/ws=")</f>
        <v>#VALUE!</v>
      </c>
      <c r="M13" t="e">
        <f>AND(Sheet1!D386,"AAAAAH9m/ww=")</f>
        <v>#VALUE!</v>
      </c>
      <c r="N13" t="e">
        <f>AND(Sheet1!E386,"AAAAAH9m/w0=")</f>
        <v>#VALUE!</v>
      </c>
      <c r="O13" t="e">
        <f>AND(Sheet1!F386,"AAAAAH9m/w4=")</f>
        <v>#VALUE!</v>
      </c>
      <c r="P13" t="e">
        <f>AND(Sheet1!G386,"AAAAAH9m/w8=")</f>
        <v>#VALUE!</v>
      </c>
      <c r="Q13">
        <f>IF(Sheet1!387:387,"AAAAAH9m/xA=",0)</f>
        <v>0</v>
      </c>
      <c r="R13" t="e">
        <f>AND(Sheet1!A387,"AAAAAH9m/xE=")</f>
        <v>#VALUE!</v>
      </c>
      <c r="S13" t="e">
        <f>AND(Sheet1!B387,"AAAAAH9m/xI=")</f>
        <v>#VALUE!</v>
      </c>
      <c r="T13" t="e">
        <f>AND(Sheet1!C387,"AAAAAH9m/xM=")</f>
        <v>#VALUE!</v>
      </c>
      <c r="U13" t="e">
        <f>AND(Sheet1!D387,"AAAAAH9m/xQ=")</f>
        <v>#VALUE!</v>
      </c>
      <c r="V13" t="e">
        <f>AND(Sheet1!E387,"AAAAAH9m/xU=")</f>
        <v>#VALUE!</v>
      </c>
      <c r="W13" t="e">
        <f>AND(Sheet1!F387,"AAAAAH9m/xY=")</f>
        <v>#VALUE!</v>
      </c>
      <c r="X13" t="e">
        <f>AND(Sheet1!G387,"AAAAAH9m/xc=")</f>
        <v>#VALUE!</v>
      </c>
      <c r="Y13">
        <f>IF(Sheet1!388:388,"AAAAAH9m/xg=",0)</f>
        <v>0</v>
      </c>
      <c r="Z13" t="e">
        <f>AND(Sheet1!A388,"AAAAAH9m/xk=")</f>
        <v>#VALUE!</v>
      </c>
      <c r="AA13" t="e">
        <f>AND(Sheet1!B388,"AAAAAH9m/xo=")</f>
        <v>#VALUE!</v>
      </c>
      <c r="AB13" t="e">
        <f>AND(Sheet1!C388,"AAAAAH9m/xs=")</f>
        <v>#VALUE!</v>
      </c>
      <c r="AC13" t="e">
        <f>AND(Sheet1!D388,"AAAAAH9m/xw=")</f>
        <v>#VALUE!</v>
      </c>
      <c r="AD13" t="e">
        <f>AND(Sheet1!E388,"AAAAAH9m/x0=")</f>
        <v>#VALUE!</v>
      </c>
      <c r="AE13" t="e">
        <f>AND(Sheet1!F388,"AAAAAH9m/x4=")</f>
        <v>#VALUE!</v>
      </c>
      <c r="AF13" t="e">
        <f>AND(Sheet1!G388,"AAAAAH9m/x8=")</f>
        <v>#VALUE!</v>
      </c>
      <c r="AG13">
        <f>IF(Sheet1!389:389,"AAAAAH9m/yA=",0)</f>
        <v>0</v>
      </c>
      <c r="AH13" t="e">
        <f>AND(Sheet1!A389,"AAAAAH9m/yE=")</f>
        <v>#VALUE!</v>
      </c>
      <c r="AI13" t="e">
        <f>AND(Sheet1!B389,"AAAAAH9m/yI=")</f>
        <v>#VALUE!</v>
      </c>
      <c r="AJ13" t="e">
        <f>AND(Sheet1!C389,"AAAAAH9m/yM=")</f>
        <v>#VALUE!</v>
      </c>
      <c r="AK13" t="e">
        <f>AND(Sheet1!D389,"AAAAAH9m/yQ=")</f>
        <v>#VALUE!</v>
      </c>
      <c r="AL13" t="e">
        <f>AND(Sheet1!E389,"AAAAAH9m/yU=")</f>
        <v>#VALUE!</v>
      </c>
      <c r="AM13" t="e">
        <f>AND(Sheet1!F389,"AAAAAH9m/yY=")</f>
        <v>#VALUE!</v>
      </c>
      <c r="AN13" t="e">
        <f>AND(Sheet1!G389,"AAAAAH9m/yc=")</f>
        <v>#VALUE!</v>
      </c>
      <c r="AO13">
        <f>IF(Sheet1!390:390,"AAAAAH9m/yg=",0)</f>
        <v>0</v>
      </c>
      <c r="AP13" t="e">
        <f>AND(Sheet1!A390,"AAAAAH9m/yk=")</f>
        <v>#VALUE!</v>
      </c>
      <c r="AQ13" t="e">
        <f>AND(Sheet1!B390,"AAAAAH9m/yo=")</f>
        <v>#VALUE!</v>
      </c>
      <c r="AR13" t="e">
        <f>AND(Sheet1!C390,"AAAAAH9m/ys=")</f>
        <v>#VALUE!</v>
      </c>
      <c r="AS13" t="e">
        <f>AND(Sheet1!D390,"AAAAAH9m/yw=")</f>
        <v>#VALUE!</v>
      </c>
      <c r="AT13" t="e">
        <f>AND(Sheet1!E390,"AAAAAH9m/y0=")</f>
        <v>#VALUE!</v>
      </c>
      <c r="AU13" t="e">
        <f>AND(Sheet1!F390,"AAAAAH9m/y4=")</f>
        <v>#VALUE!</v>
      </c>
      <c r="AV13" t="e">
        <f>AND(Sheet1!G390,"AAAAAH9m/y8=")</f>
        <v>#VALUE!</v>
      </c>
      <c r="AW13">
        <f>IF(Sheet1!391:391,"AAAAAH9m/zA=",0)</f>
        <v>0</v>
      </c>
      <c r="AX13" t="e">
        <f>AND(Sheet1!A391,"AAAAAH9m/zE=")</f>
        <v>#VALUE!</v>
      </c>
      <c r="AY13" t="e">
        <f>AND(Sheet1!B391,"AAAAAH9m/zI=")</f>
        <v>#VALUE!</v>
      </c>
      <c r="AZ13" t="e">
        <f>AND(Sheet1!C391,"AAAAAH9m/zM=")</f>
        <v>#VALUE!</v>
      </c>
      <c r="BA13" t="e">
        <f>AND(Sheet1!D391,"AAAAAH9m/zQ=")</f>
        <v>#VALUE!</v>
      </c>
      <c r="BB13" t="e">
        <f>AND(Sheet1!E391,"AAAAAH9m/zU=")</f>
        <v>#VALUE!</v>
      </c>
      <c r="BC13" t="e">
        <f>AND(Sheet1!F391,"AAAAAH9m/zY=")</f>
        <v>#VALUE!</v>
      </c>
      <c r="BD13" t="e">
        <f>AND(Sheet1!G391,"AAAAAH9m/zc=")</f>
        <v>#VALUE!</v>
      </c>
      <c r="BE13">
        <f>IF(Sheet1!392:392,"AAAAAH9m/zg=",0)</f>
        <v>0</v>
      </c>
      <c r="BF13" t="e">
        <f>AND(Sheet1!A392,"AAAAAH9m/zk=")</f>
        <v>#VALUE!</v>
      </c>
      <c r="BG13" t="e">
        <f>AND(Sheet1!B392,"AAAAAH9m/zo=")</f>
        <v>#VALUE!</v>
      </c>
      <c r="BH13" t="e">
        <f>AND(Sheet1!C392,"AAAAAH9m/zs=")</f>
        <v>#VALUE!</v>
      </c>
      <c r="BI13" t="e">
        <f>AND(Sheet1!D392,"AAAAAH9m/zw=")</f>
        <v>#VALUE!</v>
      </c>
      <c r="BJ13" t="e">
        <f>AND(Sheet1!E392,"AAAAAH9m/z0=")</f>
        <v>#VALUE!</v>
      </c>
      <c r="BK13" t="e">
        <f>AND(Sheet1!F392,"AAAAAH9m/z4=")</f>
        <v>#VALUE!</v>
      </c>
      <c r="BL13" t="e">
        <f>AND(Sheet1!G392,"AAAAAH9m/z8=")</f>
        <v>#VALUE!</v>
      </c>
      <c r="BM13">
        <f>IF(Sheet1!393:393,"AAAAAH9m/0A=",0)</f>
        <v>0</v>
      </c>
      <c r="BN13" t="e">
        <f>AND(Sheet1!A393,"AAAAAH9m/0E=")</f>
        <v>#VALUE!</v>
      </c>
      <c r="BO13" t="e">
        <f>AND(Sheet1!B393,"AAAAAH9m/0I=")</f>
        <v>#VALUE!</v>
      </c>
      <c r="BP13" t="e">
        <f>AND(Sheet1!C393,"AAAAAH9m/0M=")</f>
        <v>#VALUE!</v>
      </c>
      <c r="BQ13" t="e">
        <f>AND(Sheet1!D393,"AAAAAH9m/0Q=")</f>
        <v>#VALUE!</v>
      </c>
      <c r="BR13" t="e">
        <f>AND(Sheet1!E393,"AAAAAH9m/0U=")</f>
        <v>#VALUE!</v>
      </c>
      <c r="BS13" t="e">
        <f>AND(Sheet1!F393,"AAAAAH9m/0Y=")</f>
        <v>#VALUE!</v>
      </c>
      <c r="BT13" t="e">
        <f>AND(Sheet1!G393,"AAAAAH9m/0c=")</f>
        <v>#VALUE!</v>
      </c>
      <c r="BU13">
        <f>IF(Sheet1!394:394,"AAAAAH9m/0g=",0)</f>
        <v>0</v>
      </c>
      <c r="BV13" t="e">
        <f>AND(Sheet1!A394,"AAAAAH9m/0k=")</f>
        <v>#VALUE!</v>
      </c>
      <c r="BW13" t="e">
        <f>AND(Sheet1!B394,"AAAAAH9m/0o=")</f>
        <v>#VALUE!</v>
      </c>
      <c r="BX13" t="e">
        <f>AND(Sheet1!C394,"AAAAAH9m/0s=")</f>
        <v>#VALUE!</v>
      </c>
      <c r="BY13" t="e">
        <f>AND(Sheet1!D394,"AAAAAH9m/0w=")</f>
        <v>#VALUE!</v>
      </c>
      <c r="BZ13" t="e">
        <f>AND(Sheet1!E394,"AAAAAH9m/00=")</f>
        <v>#VALUE!</v>
      </c>
      <c r="CA13" t="e">
        <f>AND(Sheet1!F394,"AAAAAH9m/04=")</f>
        <v>#VALUE!</v>
      </c>
      <c r="CB13" t="e">
        <f>AND(Sheet1!G394,"AAAAAH9m/08=")</f>
        <v>#VALUE!</v>
      </c>
      <c r="CC13">
        <f>IF(Sheet1!395:395,"AAAAAH9m/1A=",0)</f>
        <v>0</v>
      </c>
      <c r="CD13" t="e">
        <f>AND(Sheet1!A395,"AAAAAH9m/1E=")</f>
        <v>#VALUE!</v>
      </c>
      <c r="CE13" t="e">
        <f>AND(Sheet1!B395,"AAAAAH9m/1I=")</f>
        <v>#VALUE!</v>
      </c>
      <c r="CF13" t="e">
        <f>AND(Sheet1!C395,"AAAAAH9m/1M=")</f>
        <v>#VALUE!</v>
      </c>
      <c r="CG13" t="e">
        <f>AND(Sheet1!D395,"AAAAAH9m/1Q=")</f>
        <v>#VALUE!</v>
      </c>
      <c r="CH13" t="e">
        <f>AND(Sheet1!E395,"AAAAAH9m/1U=")</f>
        <v>#VALUE!</v>
      </c>
      <c r="CI13" t="e">
        <f>AND(Sheet1!F395,"AAAAAH9m/1Y=")</f>
        <v>#VALUE!</v>
      </c>
      <c r="CJ13" t="e">
        <f>AND(Sheet1!G395,"AAAAAH9m/1c=")</f>
        <v>#VALUE!</v>
      </c>
      <c r="CK13">
        <f>IF(Sheet1!396:396,"AAAAAH9m/1g=",0)</f>
        <v>0</v>
      </c>
      <c r="CL13" t="e">
        <f>AND(Sheet1!A396,"AAAAAH9m/1k=")</f>
        <v>#VALUE!</v>
      </c>
      <c r="CM13" t="e">
        <f>AND(Sheet1!B396,"AAAAAH9m/1o=")</f>
        <v>#VALUE!</v>
      </c>
      <c r="CN13" t="e">
        <f>AND(Sheet1!C396,"AAAAAH9m/1s=")</f>
        <v>#VALUE!</v>
      </c>
      <c r="CO13" t="e">
        <f>AND(Sheet1!D396,"AAAAAH9m/1w=")</f>
        <v>#VALUE!</v>
      </c>
      <c r="CP13" t="e">
        <f>AND(Sheet1!E396,"AAAAAH9m/10=")</f>
        <v>#VALUE!</v>
      </c>
      <c r="CQ13" t="e">
        <f>AND(Sheet1!F396,"AAAAAH9m/14=")</f>
        <v>#VALUE!</v>
      </c>
      <c r="CR13" t="e">
        <f>AND(Sheet1!G396,"AAAAAH9m/18=")</f>
        <v>#VALUE!</v>
      </c>
      <c r="CS13">
        <f>IF(Sheet1!397:397,"AAAAAH9m/2A=",0)</f>
        <v>0</v>
      </c>
      <c r="CT13" t="e">
        <f>AND(Sheet1!A397,"AAAAAH9m/2E=")</f>
        <v>#VALUE!</v>
      </c>
      <c r="CU13" t="e">
        <f>AND(Sheet1!B397,"AAAAAH9m/2I=")</f>
        <v>#VALUE!</v>
      </c>
      <c r="CV13" t="e">
        <f>AND(Sheet1!C397,"AAAAAH9m/2M=")</f>
        <v>#VALUE!</v>
      </c>
      <c r="CW13" t="e">
        <f>AND(Sheet1!D397,"AAAAAH9m/2Q=")</f>
        <v>#VALUE!</v>
      </c>
      <c r="CX13" t="e">
        <f>AND(Sheet1!E397,"AAAAAH9m/2U=")</f>
        <v>#VALUE!</v>
      </c>
      <c r="CY13" t="e">
        <f>AND(Sheet1!F397,"AAAAAH9m/2Y=")</f>
        <v>#VALUE!</v>
      </c>
      <c r="CZ13" t="e">
        <f>AND(Sheet1!G397,"AAAAAH9m/2c=")</f>
        <v>#VALUE!</v>
      </c>
      <c r="DA13">
        <f>IF(Sheet1!398:398,"AAAAAH9m/2g=",0)</f>
        <v>0</v>
      </c>
      <c r="DB13" t="e">
        <f>AND(Sheet1!A398,"AAAAAH9m/2k=")</f>
        <v>#VALUE!</v>
      </c>
      <c r="DC13" t="e">
        <f>AND(Sheet1!B398,"AAAAAH9m/2o=")</f>
        <v>#VALUE!</v>
      </c>
      <c r="DD13" t="e">
        <f>AND(Sheet1!C398,"AAAAAH9m/2s=")</f>
        <v>#VALUE!</v>
      </c>
      <c r="DE13" t="e">
        <f>AND(Sheet1!D398,"AAAAAH9m/2w=")</f>
        <v>#VALUE!</v>
      </c>
      <c r="DF13" t="e">
        <f>AND(Sheet1!E398,"AAAAAH9m/20=")</f>
        <v>#VALUE!</v>
      </c>
      <c r="DG13" t="e">
        <f>AND(Sheet1!F398,"AAAAAH9m/24=")</f>
        <v>#VALUE!</v>
      </c>
      <c r="DH13" t="e">
        <f>AND(Sheet1!G398,"AAAAAH9m/28=")</f>
        <v>#VALUE!</v>
      </c>
      <c r="DI13">
        <f>IF(Sheet1!399:399,"AAAAAH9m/3A=",0)</f>
        <v>0</v>
      </c>
      <c r="DJ13" t="e">
        <f>AND(Sheet1!A399,"AAAAAH9m/3E=")</f>
        <v>#VALUE!</v>
      </c>
      <c r="DK13" t="e">
        <f>AND(Sheet1!B399,"AAAAAH9m/3I=")</f>
        <v>#VALUE!</v>
      </c>
      <c r="DL13" t="e">
        <f>AND(Sheet1!C399,"AAAAAH9m/3M=")</f>
        <v>#VALUE!</v>
      </c>
      <c r="DM13" t="e">
        <f>AND(Sheet1!D399,"AAAAAH9m/3Q=")</f>
        <v>#VALUE!</v>
      </c>
      <c r="DN13" t="e">
        <f>AND(Sheet1!E399,"AAAAAH9m/3U=")</f>
        <v>#VALUE!</v>
      </c>
      <c r="DO13" t="e">
        <f>AND(Sheet1!F399,"AAAAAH9m/3Y=")</f>
        <v>#VALUE!</v>
      </c>
      <c r="DP13" t="e">
        <f>AND(Sheet1!G399,"AAAAAH9m/3c=")</f>
        <v>#VALUE!</v>
      </c>
      <c r="DQ13">
        <f>IF(Sheet1!400:400,"AAAAAH9m/3g=",0)</f>
        <v>0</v>
      </c>
      <c r="DR13" t="e">
        <f>AND(Sheet1!A400,"AAAAAH9m/3k=")</f>
        <v>#VALUE!</v>
      </c>
      <c r="DS13" t="e">
        <f>AND(Sheet1!B400,"AAAAAH9m/3o=")</f>
        <v>#VALUE!</v>
      </c>
      <c r="DT13" t="e">
        <f>AND(Sheet1!C400,"AAAAAH9m/3s=")</f>
        <v>#VALUE!</v>
      </c>
      <c r="DU13" t="e">
        <f>AND(Sheet1!D400,"AAAAAH9m/3w=")</f>
        <v>#VALUE!</v>
      </c>
      <c r="DV13" t="e">
        <f>AND(Sheet1!E400,"AAAAAH9m/30=")</f>
        <v>#VALUE!</v>
      </c>
      <c r="DW13" t="e">
        <f>AND(Sheet1!F400,"AAAAAH9m/34=")</f>
        <v>#VALUE!</v>
      </c>
      <c r="DX13" t="e">
        <f>AND(Sheet1!G400,"AAAAAH9m/38=")</f>
        <v>#VALUE!</v>
      </c>
      <c r="DY13">
        <f>IF(Sheet1!401:401,"AAAAAH9m/4A=",0)</f>
        <v>0</v>
      </c>
      <c r="DZ13" t="e">
        <f>AND(Sheet1!A401,"AAAAAH9m/4E=")</f>
        <v>#VALUE!</v>
      </c>
      <c r="EA13" t="e">
        <f>AND(Sheet1!B401,"AAAAAH9m/4I=")</f>
        <v>#VALUE!</v>
      </c>
      <c r="EB13" t="e">
        <f>AND(Sheet1!C401,"AAAAAH9m/4M=")</f>
        <v>#VALUE!</v>
      </c>
      <c r="EC13" t="e">
        <f>AND(Sheet1!D401,"AAAAAH9m/4Q=")</f>
        <v>#VALUE!</v>
      </c>
      <c r="ED13" t="e">
        <f>AND(Sheet1!E401,"AAAAAH9m/4U=")</f>
        <v>#VALUE!</v>
      </c>
      <c r="EE13" t="e">
        <f>AND(Sheet1!F401,"AAAAAH9m/4Y=")</f>
        <v>#VALUE!</v>
      </c>
      <c r="EF13" t="e">
        <f>AND(Sheet1!G401,"AAAAAH9m/4c=")</f>
        <v>#VALUE!</v>
      </c>
      <c r="EG13">
        <f>IF(Sheet1!402:402,"AAAAAH9m/4g=",0)</f>
        <v>0</v>
      </c>
      <c r="EH13" t="e">
        <f>AND(Sheet1!A402,"AAAAAH9m/4k=")</f>
        <v>#VALUE!</v>
      </c>
      <c r="EI13" t="e">
        <f>AND(Sheet1!B402,"AAAAAH9m/4o=")</f>
        <v>#VALUE!</v>
      </c>
      <c r="EJ13" t="e">
        <f>AND(Sheet1!C402,"AAAAAH9m/4s=")</f>
        <v>#VALUE!</v>
      </c>
      <c r="EK13" t="e">
        <f>AND(Sheet1!D402,"AAAAAH9m/4w=")</f>
        <v>#VALUE!</v>
      </c>
      <c r="EL13" t="e">
        <f>AND(Sheet1!E402,"AAAAAH9m/40=")</f>
        <v>#VALUE!</v>
      </c>
      <c r="EM13" t="e">
        <f>AND(Sheet1!F402,"AAAAAH9m/44=")</f>
        <v>#VALUE!</v>
      </c>
      <c r="EN13" t="e">
        <f>AND(Sheet1!G402,"AAAAAH9m/48=")</f>
        <v>#VALUE!</v>
      </c>
      <c r="EO13">
        <f>IF(Sheet1!403:403,"AAAAAH9m/5A=",0)</f>
        <v>0</v>
      </c>
      <c r="EP13" t="e">
        <f>AND(Sheet1!A403,"AAAAAH9m/5E=")</f>
        <v>#VALUE!</v>
      </c>
      <c r="EQ13" t="e">
        <f>AND(Sheet1!B403,"AAAAAH9m/5I=")</f>
        <v>#VALUE!</v>
      </c>
      <c r="ER13" t="e">
        <f>AND(Sheet1!C403,"AAAAAH9m/5M=")</f>
        <v>#VALUE!</v>
      </c>
      <c r="ES13" t="e">
        <f>AND(Sheet1!D403,"AAAAAH9m/5Q=")</f>
        <v>#VALUE!</v>
      </c>
      <c r="ET13" t="e">
        <f>AND(Sheet1!E403,"AAAAAH9m/5U=")</f>
        <v>#VALUE!</v>
      </c>
      <c r="EU13" t="e">
        <f>AND(Sheet1!F403,"AAAAAH9m/5Y=")</f>
        <v>#VALUE!</v>
      </c>
      <c r="EV13" t="e">
        <f>AND(Sheet1!G403,"AAAAAH9m/5c=")</f>
        <v>#VALUE!</v>
      </c>
      <c r="EW13">
        <f>IF(Sheet1!404:404,"AAAAAH9m/5g=",0)</f>
        <v>0</v>
      </c>
      <c r="EX13" t="e">
        <f>AND(Sheet1!A404,"AAAAAH9m/5k=")</f>
        <v>#VALUE!</v>
      </c>
      <c r="EY13" t="e">
        <f>AND(Sheet1!B404,"AAAAAH9m/5o=")</f>
        <v>#VALUE!</v>
      </c>
      <c r="EZ13" t="e">
        <f>AND(Sheet1!C404,"AAAAAH9m/5s=")</f>
        <v>#VALUE!</v>
      </c>
      <c r="FA13" t="e">
        <f>AND(Sheet1!D404,"AAAAAH9m/5w=")</f>
        <v>#VALUE!</v>
      </c>
      <c r="FB13" t="e">
        <f>AND(Sheet1!E404,"AAAAAH9m/50=")</f>
        <v>#VALUE!</v>
      </c>
      <c r="FC13" t="e">
        <f>AND(Sheet1!F404,"AAAAAH9m/54=")</f>
        <v>#VALUE!</v>
      </c>
      <c r="FD13" t="e">
        <f>AND(Sheet1!G404,"AAAAAH9m/58=")</f>
        <v>#VALUE!</v>
      </c>
      <c r="FE13">
        <f>IF(Sheet1!405:405,"AAAAAH9m/6A=",0)</f>
        <v>0</v>
      </c>
      <c r="FF13" t="e">
        <f>AND(Sheet1!A405,"AAAAAH9m/6E=")</f>
        <v>#VALUE!</v>
      </c>
      <c r="FG13" t="e">
        <f>AND(Sheet1!B405,"AAAAAH9m/6I=")</f>
        <v>#VALUE!</v>
      </c>
      <c r="FH13" t="e">
        <f>AND(Sheet1!C405,"AAAAAH9m/6M=")</f>
        <v>#VALUE!</v>
      </c>
      <c r="FI13" t="e">
        <f>AND(Sheet1!D405,"AAAAAH9m/6Q=")</f>
        <v>#VALUE!</v>
      </c>
      <c r="FJ13" t="e">
        <f>AND(Sheet1!E405,"AAAAAH9m/6U=")</f>
        <v>#VALUE!</v>
      </c>
      <c r="FK13" t="e">
        <f>AND(Sheet1!F405,"AAAAAH9m/6Y=")</f>
        <v>#VALUE!</v>
      </c>
      <c r="FL13" t="e">
        <f>AND(Sheet1!G405,"AAAAAH9m/6c=")</f>
        <v>#VALUE!</v>
      </c>
      <c r="FM13">
        <f>IF(Sheet1!406:406,"AAAAAH9m/6g=",0)</f>
        <v>0</v>
      </c>
      <c r="FN13" t="e">
        <f>AND(Sheet1!A406,"AAAAAH9m/6k=")</f>
        <v>#VALUE!</v>
      </c>
      <c r="FO13" t="e">
        <f>AND(Sheet1!B406,"AAAAAH9m/6o=")</f>
        <v>#VALUE!</v>
      </c>
      <c r="FP13" t="e">
        <f>AND(Sheet1!C406,"AAAAAH9m/6s=")</f>
        <v>#VALUE!</v>
      </c>
      <c r="FQ13" t="e">
        <f>AND(Sheet1!D406,"AAAAAH9m/6w=")</f>
        <v>#VALUE!</v>
      </c>
      <c r="FR13" t="e">
        <f>AND(Sheet1!E406,"AAAAAH9m/60=")</f>
        <v>#VALUE!</v>
      </c>
      <c r="FS13" t="e">
        <f>AND(Sheet1!F406,"AAAAAH9m/64=")</f>
        <v>#VALUE!</v>
      </c>
      <c r="FT13" t="e">
        <f>AND(Sheet1!G406,"AAAAAH9m/68=")</f>
        <v>#VALUE!</v>
      </c>
      <c r="FU13">
        <f>IF(Sheet1!407:407,"AAAAAH9m/7A=",0)</f>
        <v>0</v>
      </c>
      <c r="FV13" t="e">
        <f>AND(Sheet1!A407,"AAAAAH9m/7E=")</f>
        <v>#VALUE!</v>
      </c>
      <c r="FW13" t="e">
        <f>AND(Sheet1!B407,"AAAAAH9m/7I=")</f>
        <v>#VALUE!</v>
      </c>
      <c r="FX13" t="e">
        <f>AND(Sheet1!C407,"AAAAAH9m/7M=")</f>
        <v>#VALUE!</v>
      </c>
      <c r="FY13" t="e">
        <f>AND(Sheet1!D407,"AAAAAH9m/7Q=")</f>
        <v>#VALUE!</v>
      </c>
      <c r="FZ13" t="e">
        <f>AND(Sheet1!E407,"AAAAAH9m/7U=")</f>
        <v>#VALUE!</v>
      </c>
      <c r="GA13" t="e">
        <f>AND(Sheet1!F407,"AAAAAH9m/7Y=")</f>
        <v>#VALUE!</v>
      </c>
      <c r="GB13" t="e">
        <f>AND(Sheet1!G407,"AAAAAH9m/7c=")</f>
        <v>#VALUE!</v>
      </c>
      <c r="GC13">
        <f>IF(Sheet1!408:408,"AAAAAH9m/7g=",0)</f>
        <v>0</v>
      </c>
      <c r="GD13" t="e">
        <f>AND(Sheet1!A408,"AAAAAH9m/7k=")</f>
        <v>#VALUE!</v>
      </c>
      <c r="GE13" t="e">
        <f>AND(Sheet1!B408,"AAAAAH9m/7o=")</f>
        <v>#VALUE!</v>
      </c>
      <c r="GF13" t="e">
        <f>AND(Sheet1!C408,"AAAAAH9m/7s=")</f>
        <v>#VALUE!</v>
      </c>
      <c r="GG13" t="e">
        <f>AND(Sheet1!D408,"AAAAAH9m/7w=")</f>
        <v>#VALUE!</v>
      </c>
      <c r="GH13" t="e">
        <f>AND(Sheet1!E408,"AAAAAH9m/70=")</f>
        <v>#VALUE!</v>
      </c>
      <c r="GI13" t="e">
        <f>AND(Sheet1!F408,"AAAAAH9m/74=")</f>
        <v>#VALUE!</v>
      </c>
      <c r="GJ13" t="e">
        <f>AND(Sheet1!G408,"AAAAAH9m/78=")</f>
        <v>#VALUE!</v>
      </c>
      <c r="GK13">
        <f>IF(Sheet1!409:409,"AAAAAH9m/8A=",0)</f>
        <v>0</v>
      </c>
      <c r="GL13" t="e">
        <f>AND(Sheet1!A409,"AAAAAH9m/8E=")</f>
        <v>#VALUE!</v>
      </c>
      <c r="GM13" t="e">
        <f>AND(Sheet1!B409,"AAAAAH9m/8I=")</f>
        <v>#VALUE!</v>
      </c>
      <c r="GN13" t="e">
        <f>AND(Sheet1!C409,"AAAAAH9m/8M=")</f>
        <v>#VALUE!</v>
      </c>
      <c r="GO13" t="e">
        <f>AND(Sheet1!D409,"AAAAAH9m/8Q=")</f>
        <v>#VALUE!</v>
      </c>
      <c r="GP13" t="e">
        <f>AND(Sheet1!E409,"AAAAAH9m/8U=")</f>
        <v>#VALUE!</v>
      </c>
      <c r="GQ13" t="e">
        <f>AND(Sheet1!F409,"AAAAAH9m/8Y=")</f>
        <v>#VALUE!</v>
      </c>
      <c r="GR13" t="e">
        <f>AND(Sheet1!G409,"AAAAAH9m/8c=")</f>
        <v>#VALUE!</v>
      </c>
      <c r="GS13">
        <f>IF(Sheet1!410:410,"AAAAAH9m/8g=",0)</f>
        <v>0</v>
      </c>
      <c r="GT13" t="e">
        <f>AND(Sheet1!A410,"AAAAAH9m/8k=")</f>
        <v>#VALUE!</v>
      </c>
      <c r="GU13" t="e">
        <f>AND(Sheet1!B410,"AAAAAH9m/8o=")</f>
        <v>#VALUE!</v>
      </c>
      <c r="GV13" t="e">
        <f>AND(Sheet1!C410,"AAAAAH9m/8s=")</f>
        <v>#VALUE!</v>
      </c>
      <c r="GW13" t="e">
        <f>AND(Sheet1!D410,"AAAAAH9m/8w=")</f>
        <v>#VALUE!</v>
      </c>
      <c r="GX13" t="e">
        <f>AND(Sheet1!E410,"AAAAAH9m/80=")</f>
        <v>#VALUE!</v>
      </c>
      <c r="GY13" t="e">
        <f>AND(Sheet1!F410,"AAAAAH9m/84=")</f>
        <v>#VALUE!</v>
      </c>
      <c r="GZ13" t="e">
        <f>AND(Sheet1!G410,"AAAAAH9m/88=")</f>
        <v>#VALUE!</v>
      </c>
      <c r="HA13">
        <f>IF(Sheet1!411:411,"AAAAAH9m/9A=",0)</f>
        <v>0</v>
      </c>
      <c r="HB13" t="e">
        <f>AND(Sheet1!A411,"AAAAAH9m/9E=")</f>
        <v>#VALUE!</v>
      </c>
      <c r="HC13" t="e">
        <f>AND(Sheet1!B411,"AAAAAH9m/9I=")</f>
        <v>#VALUE!</v>
      </c>
      <c r="HD13" t="e">
        <f>AND(Sheet1!C411,"AAAAAH9m/9M=")</f>
        <v>#VALUE!</v>
      </c>
      <c r="HE13" t="e">
        <f>AND(Sheet1!D411,"AAAAAH9m/9Q=")</f>
        <v>#VALUE!</v>
      </c>
      <c r="HF13" t="e">
        <f>AND(Sheet1!E411,"AAAAAH9m/9U=")</f>
        <v>#VALUE!</v>
      </c>
      <c r="HG13" t="e">
        <f>AND(Sheet1!F411,"AAAAAH9m/9Y=")</f>
        <v>#VALUE!</v>
      </c>
      <c r="HH13" t="e">
        <f>AND(Sheet1!G411,"AAAAAH9m/9c=")</f>
        <v>#VALUE!</v>
      </c>
      <c r="HI13">
        <f>IF(Sheet1!412:412,"AAAAAH9m/9g=",0)</f>
        <v>0</v>
      </c>
      <c r="HJ13" t="e">
        <f>AND(Sheet1!A412,"AAAAAH9m/9k=")</f>
        <v>#VALUE!</v>
      </c>
      <c r="HK13" t="e">
        <f>AND(Sheet1!B412,"AAAAAH9m/9o=")</f>
        <v>#VALUE!</v>
      </c>
      <c r="HL13" t="e">
        <f>AND(Sheet1!C412,"AAAAAH9m/9s=")</f>
        <v>#VALUE!</v>
      </c>
      <c r="HM13" t="e">
        <f>AND(Sheet1!D412,"AAAAAH9m/9w=")</f>
        <v>#VALUE!</v>
      </c>
      <c r="HN13" t="e">
        <f>AND(Sheet1!E412,"AAAAAH9m/90=")</f>
        <v>#VALUE!</v>
      </c>
      <c r="HO13" t="e">
        <f>AND(Sheet1!F412,"AAAAAH9m/94=")</f>
        <v>#VALUE!</v>
      </c>
      <c r="HP13" t="e">
        <f>AND(Sheet1!G412,"AAAAAH9m/98=")</f>
        <v>#VALUE!</v>
      </c>
      <c r="HQ13">
        <f>IF(Sheet1!413:413,"AAAAAH9m/+A=",0)</f>
        <v>0</v>
      </c>
      <c r="HR13" t="e">
        <f>AND(Sheet1!A413,"AAAAAH9m/+E=")</f>
        <v>#VALUE!</v>
      </c>
      <c r="HS13" t="e">
        <f>AND(Sheet1!B413,"AAAAAH9m/+I=")</f>
        <v>#VALUE!</v>
      </c>
      <c r="HT13" t="e">
        <f>AND(Sheet1!C413,"AAAAAH9m/+M=")</f>
        <v>#VALUE!</v>
      </c>
      <c r="HU13" t="e">
        <f>AND(Sheet1!D413,"AAAAAH9m/+Q=")</f>
        <v>#VALUE!</v>
      </c>
      <c r="HV13" t="e">
        <f>AND(Sheet1!E413,"AAAAAH9m/+U=")</f>
        <v>#VALUE!</v>
      </c>
      <c r="HW13" t="e">
        <f>AND(Sheet1!F413,"AAAAAH9m/+Y=")</f>
        <v>#VALUE!</v>
      </c>
      <c r="HX13" t="e">
        <f>AND(Sheet1!G413,"AAAAAH9m/+c=")</f>
        <v>#VALUE!</v>
      </c>
      <c r="HY13">
        <f>IF(Sheet1!414:414,"AAAAAH9m/+g=",0)</f>
        <v>0</v>
      </c>
      <c r="HZ13" t="e">
        <f>AND(Sheet1!A414,"AAAAAH9m/+k=")</f>
        <v>#VALUE!</v>
      </c>
      <c r="IA13" t="e">
        <f>AND(Sheet1!B414,"AAAAAH9m/+o=")</f>
        <v>#VALUE!</v>
      </c>
      <c r="IB13" t="e">
        <f>AND(Sheet1!C414,"AAAAAH9m/+s=")</f>
        <v>#VALUE!</v>
      </c>
      <c r="IC13" t="e">
        <f>AND(Sheet1!D414,"AAAAAH9m/+w=")</f>
        <v>#VALUE!</v>
      </c>
      <c r="ID13" t="e">
        <f>AND(Sheet1!E414,"AAAAAH9m/+0=")</f>
        <v>#VALUE!</v>
      </c>
      <c r="IE13" t="e">
        <f>AND(Sheet1!F414,"AAAAAH9m/+4=")</f>
        <v>#VALUE!</v>
      </c>
      <c r="IF13" t="e">
        <f>AND(Sheet1!G414,"AAAAAH9m/+8=")</f>
        <v>#VALUE!</v>
      </c>
      <c r="IG13">
        <f>IF(Sheet1!415:415,"AAAAAH9m//A=",0)</f>
        <v>0</v>
      </c>
      <c r="IH13" t="e">
        <f>AND(Sheet1!A415,"AAAAAH9m//E=")</f>
        <v>#VALUE!</v>
      </c>
      <c r="II13" t="e">
        <f>AND(Sheet1!B415,"AAAAAH9m//I=")</f>
        <v>#VALUE!</v>
      </c>
      <c r="IJ13" t="e">
        <f>AND(Sheet1!C415,"AAAAAH9m//M=")</f>
        <v>#VALUE!</v>
      </c>
      <c r="IK13" t="e">
        <f>AND(Sheet1!D415,"AAAAAH9m//Q=")</f>
        <v>#VALUE!</v>
      </c>
      <c r="IL13" t="e">
        <f>AND(Sheet1!E415,"AAAAAH9m//U=")</f>
        <v>#VALUE!</v>
      </c>
      <c r="IM13" t="e">
        <f>AND(Sheet1!F415,"AAAAAH9m//Y=")</f>
        <v>#VALUE!</v>
      </c>
      <c r="IN13" t="e">
        <f>AND(Sheet1!G415,"AAAAAH9m//c=")</f>
        <v>#VALUE!</v>
      </c>
      <c r="IO13">
        <f>IF(Sheet1!416:416,"AAAAAH9m//g=",0)</f>
        <v>0</v>
      </c>
      <c r="IP13" t="e">
        <f>AND(Sheet1!A416,"AAAAAH9m//k=")</f>
        <v>#VALUE!</v>
      </c>
      <c r="IQ13" t="e">
        <f>AND(Sheet1!B416,"AAAAAH9m//o=")</f>
        <v>#VALUE!</v>
      </c>
      <c r="IR13" t="e">
        <f>AND(Sheet1!C416,"AAAAAH9m//s=")</f>
        <v>#VALUE!</v>
      </c>
      <c r="IS13" t="e">
        <f>AND(Sheet1!D416,"AAAAAH9m//w=")</f>
        <v>#VALUE!</v>
      </c>
      <c r="IT13" t="e">
        <f>AND(Sheet1!E416,"AAAAAH9m//0=")</f>
        <v>#VALUE!</v>
      </c>
      <c r="IU13" t="e">
        <f>AND(Sheet1!F416,"AAAAAH9m//4=")</f>
        <v>#VALUE!</v>
      </c>
      <c r="IV13" t="e">
        <f>AND(Sheet1!G416,"AAAAAH9m//8=")</f>
        <v>#VALUE!</v>
      </c>
    </row>
    <row r="14" spans="1:256">
      <c r="A14" t="str">
        <f>IF(Sheet1!417:417,"AAAAABfdXwA=",0)</f>
        <v>AAAAABfdXwA=</v>
      </c>
      <c r="B14" t="e">
        <f>AND(Sheet1!A417,"AAAAABfdXwE=")</f>
        <v>#VALUE!</v>
      </c>
      <c r="C14" t="e">
        <f>AND(Sheet1!B417,"AAAAABfdXwI=")</f>
        <v>#VALUE!</v>
      </c>
      <c r="D14" t="e">
        <f>AND(Sheet1!C417,"AAAAABfdXwM=")</f>
        <v>#VALUE!</v>
      </c>
      <c r="E14" t="e">
        <f>AND(Sheet1!D417,"AAAAABfdXwQ=")</f>
        <v>#VALUE!</v>
      </c>
      <c r="F14" t="e">
        <f>AND(Sheet1!E417,"AAAAABfdXwU=")</f>
        <v>#VALUE!</v>
      </c>
      <c r="G14" t="e">
        <f>AND(Sheet1!F417,"AAAAABfdXwY=")</f>
        <v>#VALUE!</v>
      </c>
      <c r="H14" t="e">
        <f>AND(Sheet1!G417,"AAAAABfdXwc=")</f>
        <v>#VALUE!</v>
      </c>
      <c r="I14">
        <f>IF(Sheet1!418:418,"AAAAABfdXwg=",0)</f>
        <v>0</v>
      </c>
      <c r="J14" t="e">
        <f>AND(Sheet1!A418,"AAAAABfdXwk=")</f>
        <v>#VALUE!</v>
      </c>
      <c r="K14" t="e">
        <f>AND(Sheet1!B418,"AAAAABfdXwo=")</f>
        <v>#VALUE!</v>
      </c>
      <c r="L14" t="e">
        <f>AND(Sheet1!C418,"AAAAABfdXws=")</f>
        <v>#VALUE!</v>
      </c>
      <c r="M14" t="e">
        <f>AND(Sheet1!D418,"AAAAABfdXww=")</f>
        <v>#VALUE!</v>
      </c>
      <c r="N14" t="e">
        <f>AND(Sheet1!E418,"AAAAABfdXw0=")</f>
        <v>#VALUE!</v>
      </c>
      <c r="O14" t="e">
        <f>AND(Sheet1!F418,"AAAAABfdXw4=")</f>
        <v>#VALUE!</v>
      </c>
      <c r="P14" t="e">
        <f>AND(Sheet1!G418,"AAAAABfdXw8=")</f>
        <v>#VALUE!</v>
      </c>
      <c r="Q14">
        <f>IF(Sheet1!419:419,"AAAAABfdXxA=",0)</f>
        <v>0</v>
      </c>
      <c r="R14" t="e">
        <f>AND(Sheet1!A419,"AAAAABfdXxE=")</f>
        <v>#VALUE!</v>
      </c>
      <c r="S14" t="e">
        <f>AND(Sheet1!B419,"AAAAABfdXxI=")</f>
        <v>#VALUE!</v>
      </c>
      <c r="T14" t="e">
        <f>AND(Sheet1!C419,"AAAAABfdXxM=")</f>
        <v>#VALUE!</v>
      </c>
      <c r="U14" t="e">
        <f>AND(Sheet1!D419,"AAAAABfdXxQ=")</f>
        <v>#VALUE!</v>
      </c>
      <c r="V14" t="e">
        <f>AND(Sheet1!E419,"AAAAABfdXxU=")</f>
        <v>#VALUE!</v>
      </c>
      <c r="W14" t="e">
        <f>AND(Sheet1!F419,"AAAAABfdXxY=")</f>
        <v>#VALUE!</v>
      </c>
      <c r="X14" t="e">
        <f>AND(Sheet1!G419,"AAAAABfdXxc=")</f>
        <v>#VALUE!</v>
      </c>
      <c r="Y14">
        <f>IF(Sheet1!420:420,"AAAAABfdXxg=",0)</f>
        <v>0</v>
      </c>
      <c r="Z14" t="e">
        <f>AND(Sheet1!A420,"AAAAABfdXxk=")</f>
        <v>#VALUE!</v>
      </c>
      <c r="AA14" t="e">
        <f>AND(Sheet1!B420,"AAAAABfdXxo=")</f>
        <v>#VALUE!</v>
      </c>
      <c r="AB14" t="e">
        <f>AND(Sheet1!C420,"AAAAABfdXxs=")</f>
        <v>#VALUE!</v>
      </c>
      <c r="AC14" t="e">
        <f>AND(Sheet1!D420,"AAAAABfdXxw=")</f>
        <v>#VALUE!</v>
      </c>
      <c r="AD14" t="e">
        <f>AND(Sheet1!E420,"AAAAABfdXx0=")</f>
        <v>#VALUE!</v>
      </c>
      <c r="AE14" t="e">
        <f>AND(Sheet1!F420,"AAAAABfdXx4=")</f>
        <v>#VALUE!</v>
      </c>
      <c r="AF14" t="e">
        <f>AND(Sheet1!G420,"AAAAABfdXx8=")</f>
        <v>#VALUE!</v>
      </c>
      <c r="AG14">
        <f>IF(Sheet1!421:421,"AAAAABfdXyA=",0)</f>
        <v>0</v>
      </c>
      <c r="AH14" t="e">
        <f>AND(Sheet1!A421,"AAAAABfdXyE=")</f>
        <v>#VALUE!</v>
      </c>
      <c r="AI14" t="e">
        <f>AND(Sheet1!B421,"AAAAABfdXyI=")</f>
        <v>#VALUE!</v>
      </c>
      <c r="AJ14" t="e">
        <f>AND(Sheet1!C421,"AAAAABfdXyM=")</f>
        <v>#VALUE!</v>
      </c>
      <c r="AK14" t="e">
        <f>AND(Sheet1!D421,"AAAAABfdXyQ=")</f>
        <v>#VALUE!</v>
      </c>
      <c r="AL14" t="e">
        <f>AND(Sheet1!E421,"AAAAABfdXyU=")</f>
        <v>#VALUE!</v>
      </c>
      <c r="AM14" t="e">
        <f>AND(Sheet1!F421,"AAAAABfdXyY=")</f>
        <v>#VALUE!</v>
      </c>
      <c r="AN14" t="e">
        <f>AND(Sheet1!G421,"AAAAABfdXyc=")</f>
        <v>#VALUE!</v>
      </c>
      <c r="AO14">
        <f>IF(Sheet1!422:422,"AAAAABfdXyg=",0)</f>
        <v>0</v>
      </c>
      <c r="AP14" t="e">
        <f>AND(Sheet1!A422,"AAAAABfdXyk=")</f>
        <v>#VALUE!</v>
      </c>
      <c r="AQ14" t="e">
        <f>AND(Sheet1!B422,"AAAAABfdXyo=")</f>
        <v>#VALUE!</v>
      </c>
      <c r="AR14" t="e">
        <f>AND(Sheet1!C422,"AAAAABfdXys=")</f>
        <v>#VALUE!</v>
      </c>
      <c r="AS14" t="e">
        <f>AND(Sheet1!D422,"AAAAABfdXyw=")</f>
        <v>#VALUE!</v>
      </c>
      <c r="AT14" t="e">
        <f>AND(Sheet1!E422,"AAAAABfdXy0=")</f>
        <v>#VALUE!</v>
      </c>
      <c r="AU14" t="e">
        <f>AND(Sheet1!F422,"AAAAABfdXy4=")</f>
        <v>#VALUE!</v>
      </c>
      <c r="AV14" t="e">
        <f>AND(Sheet1!G422,"AAAAABfdXy8=")</f>
        <v>#VALUE!</v>
      </c>
      <c r="AW14">
        <f>IF(Sheet1!423:423,"AAAAABfdXzA=",0)</f>
        <v>0</v>
      </c>
      <c r="AX14" t="e">
        <f>AND(Sheet1!A423,"AAAAABfdXzE=")</f>
        <v>#VALUE!</v>
      </c>
      <c r="AY14" t="e">
        <f>AND(Sheet1!B423,"AAAAABfdXzI=")</f>
        <v>#VALUE!</v>
      </c>
      <c r="AZ14" t="e">
        <f>AND(Sheet1!C423,"AAAAABfdXzM=")</f>
        <v>#VALUE!</v>
      </c>
      <c r="BA14" t="e">
        <f>AND(Sheet1!D423,"AAAAABfdXzQ=")</f>
        <v>#VALUE!</v>
      </c>
      <c r="BB14" t="e">
        <f>AND(Sheet1!E423,"AAAAABfdXzU=")</f>
        <v>#VALUE!</v>
      </c>
      <c r="BC14" t="e">
        <f>AND(Sheet1!F423,"AAAAABfdXzY=")</f>
        <v>#VALUE!</v>
      </c>
      <c r="BD14" t="e">
        <f>AND(Sheet1!G423,"AAAAABfdXzc=")</f>
        <v>#VALUE!</v>
      </c>
      <c r="BE14">
        <f>IF(Sheet1!424:424,"AAAAABfdXzg=",0)</f>
        <v>0</v>
      </c>
      <c r="BF14" t="e">
        <f>AND(Sheet1!A424,"AAAAABfdXzk=")</f>
        <v>#VALUE!</v>
      </c>
      <c r="BG14" t="e">
        <f>AND(Sheet1!B424,"AAAAABfdXzo=")</f>
        <v>#VALUE!</v>
      </c>
      <c r="BH14" t="e">
        <f>AND(Sheet1!C424,"AAAAABfdXzs=")</f>
        <v>#VALUE!</v>
      </c>
      <c r="BI14" t="e">
        <f>AND(Sheet1!D424,"AAAAABfdXzw=")</f>
        <v>#VALUE!</v>
      </c>
      <c r="BJ14" t="e">
        <f>AND(Sheet1!E424,"AAAAABfdXz0=")</f>
        <v>#VALUE!</v>
      </c>
      <c r="BK14" t="e">
        <f>AND(Sheet1!F424,"AAAAABfdXz4=")</f>
        <v>#VALUE!</v>
      </c>
      <c r="BL14" t="e">
        <f>AND(Sheet1!G424,"AAAAABfdXz8=")</f>
        <v>#VALUE!</v>
      </c>
      <c r="BM14">
        <f>IF(Sheet1!425:425,"AAAAABfdX0A=",0)</f>
        <v>0</v>
      </c>
      <c r="BN14" t="e">
        <f>AND(Sheet1!A425,"AAAAABfdX0E=")</f>
        <v>#VALUE!</v>
      </c>
      <c r="BO14" t="e">
        <f>AND(Sheet1!B425,"AAAAABfdX0I=")</f>
        <v>#VALUE!</v>
      </c>
      <c r="BP14" t="e">
        <f>AND(Sheet1!C425,"AAAAABfdX0M=")</f>
        <v>#VALUE!</v>
      </c>
      <c r="BQ14" t="e">
        <f>AND(Sheet1!D425,"AAAAABfdX0Q=")</f>
        <v>#VALUE!</v>
      </c>
      <c r="BR14" t="e">
        <f>AND(Sheet1!E425,"AAAAABfdX0U=")</f>
        <v>#VALUE!</v>
      </c>
      <c r="BS14" t="e">
        <f>AND(Sheet1!F425,"AAAAABfdX0Y=")</f>
        <v>#VALUE!</v>
      </c>
      <c r="BT14" t="e">
        <f>AND(Sheet1!G425,"AAAAABfdX0c=")</f>
        <v>#VALUE!</v>
      </c>
      <c r="BU14">
        <f>IF(Sheet1!426:426,"AAAAABfdX0g=",0)</f>
        <v>0</v>
      </c>
      <c r="BV14" t="e">
        <f>AND(Sheet1!A426,"AAAAABfdX0k=")</f>
        <v>#VALUE!</v>
      </c>
      <c r="BW14" t="e">
        <f>AND(Sheet1!B426,"AAAAABfdX0o=")</f>
        <v>#VALUE!</v>
      </c>
      <c r="BX14" t="e">
        <f>AND(Sheet1!C426,"AAAAABfdX0s=")</f>
        <v>#VALUE!</v>
      </c>
      <c r="BY14" t="e">
        <f>AND(Sheet1!D426,"AAAAABfdX0w=")</f>
        <v>#VALUE!</v>
      </c>
      <c r="BZ14" t="e">
        <f>AND(Sheet1!E426,"AAAAABfdX00=")</f>
        <v>#VALUE!</v>
      </c>
      <c r="CA14" t="e">
        <f>AND(Sheet1!F426,"AAAAABfdX04=")</f>
        <v>#VALUE!</v>
      </c>
      <c r="CB14" t="e">
        <f>AND(Sheet1!G426,"AAAAABfdX08=")</f>
        <v>#VALUE!</v>
      </c>
      <c r="CC14">
        <f>IF(Sheet1!427:427,"AAAAABfdX1A=",0)</f>
        <v>0</v>
      </c>
      <c r="CD14" t="e">
        <f>AND(Sheet1!A427,"AAAAABfdX1E=")</f>
        <v>#VALUE!</v>
      </c>
      <c r="CE14" t="e">
        <f>AND(Sheet1!B427,"AAAAABfdX1I=")</f>
        <v>#VALUE!</v>
      </c>
      <c r="CF14" t="e">
        <f>AND(Sheet1!C427,"AAAAABfdX1M=")</f>
        <v>#VALUE!</v>
      </c>
      <c r="CG14" t="e">
        <f>AND(Sheet1!D427,"AAAAABfdX1Q=")</f>
        <v>#VALUE!</v>
      </c>
      <c r="CH14" t="e">
        <f>AND(Sheet1!E427,"AAAAABfdX1U=")</f>
        <v>#VALUE!</v>
      </c>
      <c r="CI14" t="e">
        <f>AND(Sheet1!F427,"AAAAABfdX1Y=")</f>
        <v>#VALUE!</v>
      </c>
      <c r="CJ14" t="e">
        <f>AND(Sheet1!G427,"AAAAABfdX1c=")</f>
        <v>#VALUE!</v>
      </c>
      <c r="CK14">
        <f>IF(Sheet1!428:428,"AAAAABfdX1g=",0)</f>
        <v>0</v>
      </c>
      <c r="CL14" t="e">
        <f>AND(Sheet1!A428,"AAAAABfdX1k=")</f>
        <v>#VALUE!</v>
      </c>
      <c r="CM14" t="e">
        <f>AND(Sheet1!B428,"AAAAABfdX1o=")</f>
        <v>#VALUE!</v>
      </c>
      <c r="CN14" t="e">
        <f>AND(Sheet1!C428,"AAAAABfdX1s=")</f>
        <v>#VALUE!</v>
      </c>
      <c r="CO14" t="e">
        <f>AND(Sheet1!D428,"AAAAABfdX1w=")</f>
        <v>#VALUE!</v>
      </c>
      <c r="CP14" t="e">
        <f>AND(Sheet1!E428,"AAAAABfdX10=")</f>
        <v>#VALUE!</v>
      </c>
      <c r="CQ14" t="e">
        <f>AND(Sheet1!F428,"AAAAABfdX14=")</f>
        <v>#VALUE!</v>
      </c>
      <c r="CR14" t="e">
        <f>AND(Sheet1!G428,"AAAAABfdX18=")</f>
        <v>#VALUE!</v>
      </c>
      <c r="CS14">
        <f>IF(Sheet1!429:429,"AAAAABfdX2A=",0)</f>
        <v>0</v>
      </c>
      <c r="CT14" t="e">
        <f>AND(Sheet1!A429,"AAAAABfdX2E=")</f>
        <v>#VALUE!</v>
      </c>
      <c r="CU14" t="e">
        <f>AND(Sheet1!B429,"AAAAABfdX2I=")</f>
        <v>#VALUE!</v>
      </c>
      <c r="CV14" t="e">
        <f>AND(Sheet1!C429,"AAAAABfdX2M=")</f>
        <v>#VALUE!</v>
      </c>
      <c r="CW14" t="e">
        <f>AND(Sheet1!D429,"AAAAABfdX2Q=")</f>
        <v>#VALUE!</v>
      </c>
      <c r="CX14" t="e">
        <f>AND(Sheet1!E429,"AAAAABfdX2U=")</f>
        <v>#VALUE!</v>
      </c>
      <c r="CY14" t="e">
        <f>AND(Sheet1!F429,"AAAAABfdX2Y=")</f>
        <v>#VALUE!</v>
      </c>
      <c r="CZ14" t="e">
        <f>AND(Sheet1!G429,"AAAAABfdX2c=")</f>
        <v>#VALUE!</v>
      </c>
      <c r="DA14">
        <f>IF(Sheet1!430:430,"AAAAABfdX2g=",0)</f>
        <v>0</v>
      </c>
      <c r="DB14" t="e">
        <f>AND(Sheet1!A430,"AAAAABfdX2k=")</f>
        <v>#VALUE!</v>
      </c>
      <c r="DC14" t="e">
        <f>AND(Sheet1!B430,"AAAAABfdX2o=")</f>
        <v>#VALUE!</v>
      </c>
      <c r="DD14" t="e">
        <f>AND(Sheet1!C430,"AAAAABfdX2s=")</f>
        <v>#VALUE!</v>
      </c>
      <c r="DE14" t="e">
        <f>AND(Sheet1!D430,"AAAAABfdX2w=")</f>
        <v>#VALUE!</v>
      </c>
      <c r="DF14" t="e">
        <f>AND(Sheet1!E430,"AAAAABfdX20=")</f>
        <v>#VALUE!</v>
      </c>
      <c r="DG14" t="e">
        <f>AND(Sheet1!F430,"AAAAABfdX24=")</f>
        <v>#VALUE!</v>
      </c>
      <c r="DH14" t="e">
        <f>AND(Sheet1!G430,"AAAAABfdX28=")</f>
        <v>#VALUE!</v>
      </c>
      <c r="DI14">
        <f>IF(Sheet1!431:431,"AAAAABfdX3A=",0)</f>
        <v>0</v>
      </c>
      <c r="DJ14" t="e">
        <f>AND(Sheet1!A431,"AAAAABfdX3E=")</f>
        <v>#VALUE!</v>
      </c>
      <c r="DK14" t="e">
        <f>AND(Sheet1!B431,"AAAAABfdX3I=")</f>
        <v>#VALUE!</v>
      </c>
      <c r="DL14" t="e">
        <f>AND(Sheet1!C431,"AAAAABfdX3M=")</f>
        <v>#VALUE!</v>
      </c>
      <c r="DM14" t="e">
        <f>AND(Sheet1!D431,"AAAAABfdX3Q=")</f>
        <v>#VALUE!</v>
      </c>
      <c r="DN14" t="e">
        <f>AND(Sheet1!E431,"AAAAABfdX3U=")</f>
        <v>#VALUE!</v>
      </c>
      <c r="DO14" t="e">
        <f>AND(Sheet1!F431,"AAAAABfdX3Y=")</f>
        <v>#VALUE!</v>
      </c>
      <c r="DP14" t="e">
        <f>AND(Sheet1!G431,"AAAAABfdX3c=")</f>
        <v>#VALUE!</v>
      </c>
      <c r="DQ14">
        <f>IF(Sheet1!432:432,"AAAAABfdX3g=",0)</f>
        <v>0</v>
      </c>
      <c r="DR14" t="e">
        <f>AND(Sheet1!A432,"AAAAABfdX3k=")</f>
        <v>#VALUE!</v>
      </c>
      <c r="DS14" t="e">
        <f>AND(Sheet1!B432,"AAAAABfdX3o=")</f>
        <v>#VALUE!</v>
      </c>
      <c r="DT14" t="e">
        <f>AND(Sheet1!C432,"AAAAABfdX3s=")</f>
        <v>#VALUE!</v>
      </c>
      <c r="DU14" t="e">
        <f>AND(Sheet1!D432,"AAAAABfdX3w=")</f>
        <v>#VALUE!</v>
      </c>
      <c r="DV14" t="e">
        <f>AND(Sheet1!E432,"AAAAABfdX30=")</f>
        <v>#VALUE!</v>
      </c>
      <c r="DW14" t="e">
        <f>AND(Sheet1!F432,"AAAAABfdX34=")</f>
        <v>#VALUE!</v>
      </c>
      <c r="DX14" t="e">
        <f>AND(Sheet1!G432,"AAAAABfdX38=")</f>
        <v>#VALUE!</v>
      </c>
      <c r="DY14">
        <f>IF(Sheet1!433:433,"AAAAABfdX4A=",0)</f>
        <v>0</v>
      </c>
      <c r="DZ14" t="e">
        <f>AND(Sheet1!A433,"AAAAABfdX4E=")</f>
        <v>#VALUE!</v>
      </c>
      <c r="EA14" t="e">
        <f>AND(Sheet1!B433,"AAAAABfdX4I=")</f>
        <v>#VALUE!</v>
      </c>
      <c r="EB14" t="e">
        <f>AND(Sheet1!C433,"AAAAABfdX4M=")</f>
        <v>#VALUE!</v>
      </c>
      <c r="EC14" t="e">
        <f>AND(Sheet1!D433,"AAAAABfdX4Q=")</f>
        <v>#VALUE!</v>
      </c>
      <c r="ED14" t="e">
        <f>AND(Sheet1!E433,"AAAAABfdX4U=")</f>
        <v>#VALUE!</v>
      </c>
      <c r="EE14" t="e">
        <f>AND(Sheet1!F433,"AAAAABfdX4Y=")</f>
        <v>#VALUE!</v>
      </c>
      <c r="EF14" t="e">
        <f>AND(Sheet1!G433,"AAAAABfdX4c=")</f>
        <v>#VALUE!</v>
      </c>
      <c r="EG14">
        <f>IF(Sheet1!434:434,"AAAAABfdX4g=",0)</f>
        <v>0</v>
      </c>
      <c r="EH14" t="e">
        <f>AND(Sheet1!A434,"AAAAABfdX4k=")</f>
        <v>#VALUE!</v>
      </c>
      <c r="EI14" t="e">
        <f>AND(Sheet1!B434,"AAAAABfdX4o=")</f>
        <v>#VALUE!</v>
      </c>
      <c r="EJ14" t="e">
        <f>AND(Sheet1!C434,"AAAAABfdX4s=")</f>
        <v>#VALUE!</v>
      </c>
      <c r="EK14" t="e">
        <f>AND(Sheet1!D434,"AAAAABfdX4w=")</f>
        <v>#VALUE!</v>
      </c>
      <c r="EL14" t="e">
        <f>AND(Sheet1!E434,"AAAAABfdX40=")</f>
        <v>#VALUE!</v>
      </c>
      <c r="EM14" t="e">
        <f>AND(Sheet1!F434,"AAAAABfdX44=")</f>
        <v>#VALUE!</v>
      </c>
      <c r="EN14" t="e">
        <f>AND(Sheet1!G434,"AAAAABfdX48=")</f>
        <v>#VALUE!</v>
      </c>
      <c r="EO14">
        <f>IF(Sheet1!435:435,"AAAAABfdX5A=",0)</f>
        <v>0</v>
      </c>
      <c r="EP14" t="e">
        <f>AND(Sheet1!A435,"AAAAABfdX5E=")</f>
        <v>#VALUE!</v>
      </c>
      <c r="EQ14" t="e">
        <f>AND(Sheet1!B435,"AAAAABfdX5I=")</f>
        <v>#VALUE!</v>
      </c>
      <c r="ER14" t="e">
        <f>AND(Sheet1!C435,"AAAAABfdX5M=")</f>
        <v>#VALUE!</v>
      </c>
      <c r="ES14" t="e">
        <f>AND(Sheet1!D435,"AAAAABfdX5Q=")</f>
        <v>#VALUE!</v>
      </c>
      <c r="ET14" t="e">
        <f>AND(Sheet1!E435,"AAAAABfdX5U=")</f>
        <v>#VALUE!</v>
      </c>
      <c r="EU14" t="e">
        <f>AND(Sheet1!F435,"AAAAABfdX5Y=")</f>
        <v>#VALUE!</v>
      </c>
      <c r="EV14" t="e">
        <f>AND(Sheet1!G435,"AAAAABfdX5c=")</f>
        <v>#VALUE!</v>
      </c>
      <c r="EW14">
        <f>IF(Sheet1!436:436,"AAAAABfdX5g=",0)</f>
        <v>0</v>
      </c>
      <c r="EX14" t="e">
        <f>AND(Sheet1!A436,"AAAAABfdX5k=")</f>
        <v>#VALUE!</v>
      </c>
      <c r="EY14" t="e">
        <f>AND(Sheet1!B436,"AAAAABfdX5o=")</f>
        <v>#VALUE!</v>
      </c>
      <c r="EZ14" t="e">
        <f>AND(Sheet1!C436,"AAAAABfdX5s=")</f>
        <v>#VALUE!</v>
      </c>
      <c r="FA14" t="e">
        <f>AND(Sheet1!D436,"AAAAABfdX5w=")</f>
        <v>#VALUE!</v>
      </c>
      <c r="FB14" t="e">
        <f>AND(Sheet1!E436,"AAAAABfdX50=")</f>
        <v>#VALUE!</v>
      </c>
      <c r="FC14" t="e">
        <f>AND(Sheet1!F436,"AAAAABfdX54=")</f>
        <v>#VALUE!</v>
      </c>
      <c r="FD14" t="e">
        <f>AND(Sheet1!G436,"AAAAABfdX58=")</f>
        <v>#VALUE!</v>
      </c>
      <c r="FE14" t="str">
        <f>IF(Sheet1!A:A,"AAAAABfdX6A=",0)</f>
        <v>AAAAABfdX6A=</v>
      </c>
      <c r="FF14" t="str">
        <f>IF(Sheet1!B:B,"AAAAABfdX6E=",0)</f>
        <v>AAAAABfdX6E=</v>
      </c>
      <c r="FG14" t="str">
        <f>IF(Sheet1!C:C,"AAAAABfdX6I=",0)</f>
        <v>AAAAABfdX6I=</v>
      </c>
      <c r="FH14" t="str">
        <f>IF(Sheet1!D:D,"AAAAABfdX6M=",0)</f>
        <v>AAAAABfdX6M=</v>
      </c>
      <c r="FI14" t="str">
        <f>IF(Sheet1!E:E,"AAAAABfdX6Q=",0)</f>
        <v>AAAAABfdX6Q=</v>
      </c>
      <c r="FJ14" t="str">
        <f>IF(Sheet1!F:F,"AAAAABfdX6U=",0)</f>
        <v>AAAAABfdX6U=</v>
      </c>
      <c r="FK14" t="str">
        <f>IF(Sheet1!G:G,"AAAAABfdX6Y=",0)</f>
        <v>AAAAABfdX6Y=</v>
      </c>
      <c r="FL14">
        <f>IF(Sheet2!1:1,"AAAAABfdX6c=",0)</f>
        <v>0</v>
      </c>
      <c r="FM14" t="e">
        <f>AND(Sheet2!A1,"AAAAABfdX6g=")</f>
        <v>#VALUE!</v>
      </c>
      <c r="FN14" t="e">
        <f>AND(Sheet2!B1,"AAAAABfdX6k=")</f>
        <v>#VALUE!</v>
      </c>
      <c r="FO14">
        <f>IF(Sheet2!2:2,"AAAAABfdX6o=",0)</f>
        <v>0</v>
      </c>
      <c r="FP14" t="e">
        <f>AND(Sheet2!A2,"AAAAABfdX6s=")</f>
        <v>#VALUE!</v>
      </c>
      <c r="FQ14" t="e">
        <f>AND(Sheet2!B2,"AAAAABfdX6w=")</f>
        <v>#VALUE!</v>
      </c>
      <c r="FR14">
        <f>IF(Sheet2!3:3,"AAAAABfdX60=",0)</f>
        <v>0</v>
      </c>
      <c r="FS14" t="e">
        <f>AND(Sheet2!A3,"AAAAABfdX64=")</f>
        <v>#VALUE!</v>
      </c>
      <c r="FT14" t="e">
        <f>AND(Sheet2!B3,"AAAAABfdX68=")</f>
        <v>#VALUE!</v>
      </c>
      <c r="FU14">
        <f>IF(Sheet2!4:4,"AAAAABfdX7A=",0)</f>
        <v>0</v>
      </c>
      <c r="FV14" t="e">
        <f>AND(Sheet2!A4,"AAAAABfdX7E=")</f>
        <v>#VALUE!</v>
      </c>
      <c r="FW14" t="e">
        <f>AND(Sheet2!B4,"AAAAABfdX7I=")</f>
        <v>#VALUE!</v>
      </c>
      <c r="FX14">
        <f>IF(Sheet2!5:5,"AAAAABfdX7M=",0)</f>
        <v>0</v>
      </c>
      <c r="FY14" t="e">
        <f>AND(Sheet2!A5,"AAAAABfdX7Q=")</f>
        <v>#VALUE!</v>
      </c>
      <c r="FZ14" t="e">
        <f>AND(Sheet2!B5,"AAAAABfdX7U=")</f>
        <v>#VALUE!</v>
      </c>
      <c r="GA14">
        <f>IF(Sheet2!6:6,"AAAAABfdX7Y=",0)</f>
        <v>0</v>
      </c>
      <c r="GB14" t="e">
        <f>AND(Sheet2!A6,"AAAAABfdX7c=")</f>
        <v>#VALUE!</v>
      </c>
      <c r="GC14" t="e">
        <f>AND(Sheet2!B6,"AAAAABfdX7g=")</f>
        <v>#VALUE!</v>
      </c>
      <c r="GD14">
        <f>IF(Sheet2!7:7,"AAAAABfdX7k=",0)</f>
        <v>0</v>
      </c>
      <c r="GE14" t="e">
        <f>AND(Sheet2!A7,"AAAAABfdX7o=")</f>
        <v>#VALUE!</v>
      </c>
      <c r="GF14" t="e">
        <f>AND(Sheet2!B7,"AAAAABfdX7s=")</f>
        <v>#VALUE!</v>
      </c>
      <c r="GG14">
        <f>IF(Sheet2!8:8,"AAAAABfdX7w=",0)</f>
        <v>0</v>
      </c>
      <c r="GH14" t="e">
        <f>AND(Sheet2!A8,"AAAAABfdX70=")</f>
        <v>#VALUE!</v>
      </c>
      <c r="GI14" t="e">
        <f>AND(Sheet2!B8,"AAAAABfdX74=")</f>
        <v>#VALUE!</v>
      </c>
      <c r="GJ14">
        <f>IF(Sheet2!9:9,"AAAAABfdX78=",0)</f>
        <v>0</v>
      </c>
      <c r="GK14" t="e">
        <f>AND(Sheet2!A9,"AAAAABfdX8A=")</f>
        <v>#VALUE!</v>
      </c>
      <c r="GL14" t="e">
        <f>AND(Sheet2!B9,"AAAAABfdX8E=")</f>
        <v>#VALUE!</v>
      </c>
      <c r="GM14">
        <f>IF(Sheet2!10:10,"AAAAABfdX8I=",0)</f>
        <v>0</v>
      </c>
      <c r="GN14" t="e">
        <f>AND(Sheet2!A10,"AAAAABfdX8M=")</f>
        <v>#VALUE!</v>
      </c>
      <c r="GO14" t="e">
        <f>AND(Sheet2!B10,"AAAAABfdX8Q=")</f>
        <v>#VALUE!</v>
      </c>
      <c r="GP14">
        <f>IF(Sheet2!11:11,"AAAAABfdX8U=",0)</f>
        <v>0</v>
      </c>
      <c r="GQ14" t="e">
        <f>AND(Sheet2!A11,"AAAAABfdX8Y=")</f>
        <v>#VALUE!</v>
      </c>
      <c r="GR14" t="e">
        <f>AND(Sheet2!B11,"AAAAABfdX8c=")</f>
        <v>#VALUE!</v>
      </c>
      <c r="GS14">
        <f>IF(Sheet2!12:12,"AAAAABfdX8g=",0)</f>
        <v>0</v>
      </c>
      <c r="GT14" t="e">
        <f>AND(Sheet2!A12,"AAAAABfdX8k=")</f>
        <v>#VALUE!</v>
      </c>
      <c r="GU14" t="e">
        <f>AND(Sheet2!B12,"AAAAABfdX8o=")</f>
        <v>#VALUE!</v>
      </c>
      <c r="GV14">
        <f>IF(Sheet2!13:13,"AAAAABfdX8s=",0)</f>
        <v>0</v>
      </c>
      <c r="GW14" t="e">
        <f>AND(Sheet2!A13,"AAAAABfdX8w=")</f>
        <v>#VALUE!</v>
      </c>
      <c r="GX14" t="e">
        <f>AND(Sheet2!B13,"AAAAABfdX80=")</f>
        <v>#VALUE!</v>
      </c>
      <c r="GY14">
        <f>IF(Sheet2!14:14,"AAAAABfdX84=",0)</f>
        <v>0</v>
      </c>
      <c r="GZ14" t="e">
        <f>AND(Sheet2!A14,"AAAAABfdX88=")</f>
        <v>#VALUE!</v>
      </c>
      <c r="HA14" t="e">
        <f>AND(Sheet2!B14,"AAAAABfdX9A=")</f>
        <v>#VALUE!</v>
      </c>
      <c r="HB14">
        <f>IF(Sheet2!15:15,"AAAAABfdX9E=",0)</f>
        <v>0</v>
      </c>
      <c r="HC14" t="e">
        <f>AND(Sheet2!A15,"AAAAABfdX9I=")</f>
        <v>#VALUE!</v>
      </c>
      <c r="HD14" t="e">
        <f>AND(Sheet2!B15,"AAAAABfdX9M=")</f>
        <v>#VALUE!</v>
      </c>
      <c r="HE14">
        <f>IF(Sheet2!16:16,"AAAAABfdX9Q=",0)</f>
        <v>0</v>
      </c>
      <c r="HF14" t="e">
        <f>AND(Sheet2!A16,"AAAAABfdX9U=")</f>
        <v>#VALUE!</v>
      </c>
      <c r="HG14" t="e">
        <f>AND(Sheet2!B16,"AAAAABfdX9Y=")</f>
        <v>#VALUE!</v>
      </c>
      <c r="HH14">
        <f>IF(Sheet2!17:17,"AAAAABfdX9c=",0)</f>
        <v>0</v>
      </c>
      <c r="HI14" t="e">
        <f>AND(Sheet2!A17,"AAAAABfdX9g=")</f>
        <v>#VALUE!</v>
      </c>
      <c r="HJ14" t="e">
        <f>AND(Sheet2!B17,"AAAAABfdX9k=")</f>
        <v>#VALUE!</v>
      </c>
      <c r="HK14">
        <f>IF(Sheet2!18:18,"AAAAABfdX9o=",0)</f>
        <v>0</v>
      </c>
      <c r="HL14" t="e">
        <f>AND(Sheet2!A18,"AAAAABfdX9s=")</f>
        <v>#VALUE!</v>
      </c>
      <c r="HM14" t="e">
        <f>AND(Sheet2!B18,"AAAAABfdX9w=")</f>
        <v>#VALUE!</v>
      </c>
      <c r="HN14">
        <f>IF(Sheet2!19:19,"AAAAABfdX90=",0)</f>
        <v>0</v>
      </c>
      <c r="HO14" t="e">
        <f>AND(Sheet2!A19,"AAAAABfdX94=")</f>
        <v>#VALUE!</v>
      </c>
      <c r="HP14" t="e">
        <f>AND(Sheet2!B19,"AAAAABfdX98=")</f>
        <v>#VALUE!</v>
      </c>
      <c r="HQ14">
        <f>IF(Sheet2!20:20,"AAAAABfdX+A=",0)</f>
        <v>0</v>
      </c>
      <c r="HR14" t="e">
        <f>AND(Sheet2!A20,"AAAAABfdX+E=")</f>
        <v>#VALUE!</v>
      </c>
      <c r="HS14" t="e">
        <f>AND(Sheet2!B20,"AAAAABfdX+I=")</f>
        <v>#VALUE!</v>
      </c>
      <c r="HT14">
        <f>IF(Sheet2!21:21,"AAAAABfdX+M=",0)</f>
        <v>0</v>
      </c>
      <c r="HU14" t="e">
        <f>AND(Sheet2!A21,"AAAAABfdX+Q=")</f>
        <v>#VALUE!</v>
      </c>
      <c r="HV14" t="e">
        <f>AND(Sheet2!B21,"AAAAABfdX+U=")</f>
        <v>#VALUE!</v>
      </c>
      <c r="HW14">
        <f>IF(Sheet2!22:22,"AAAAABfdX+Y=",0)</f>
        <v>0</v>
      </c>
      <c r="HX14" t="e">
        <f>AND(Sheet2!A22,"AAAAABfdX+c=")</f>
        <v>#VALUE!</v>
      </c>
      <c r="HY14" t="e">
        <f>AND(Sheet2!B22,"AAAAABfdX+g=")</f>
        <v>#VALUE!</v>
      </c>
      <c r="HZ14">
        <f>IF(Sheet2!23:23,"AAAAABfdX+k=",0)</f>
        <v>0</v>
      </c>
      <c r="IA14" t="e">
        <f>AND(Sheet2!A23,"AAAAABfdX+o=")</f>
        <v>#VALUE!</v>
      </c>
      <c r="IB14" t="e">
        <f>AND(Sheet2!B23,"AAAAABfdX+s=")</f>
        <v>#VALUE!</v>
      </c>
      <c r="IC14">
        <f>IF(Sheet2!24:24,"AAAAABfdX+w=",0)</f>
        <v>0</v>
      </c>
      <c r="ID14" t="e">
        <f>AND(Sheet2!A24,"AAAAABfdX+0=")</f>
        <v>#VALUE!</v>
      </c>
      <c r="IE14" t="e">
        <f>AND(Sheet2!B24,"AAAAABfdX+4=")</f>
        <v>#VALUE!</v>
      </c>
      <c r="IF14">
        <f>IF(Sheet2!25:25,"AAAAABfdX+8=",0)</f>
        <v>0</v>
      </c>
      <c r="IG14" t="e">
        <f>AND(Sheet2!A25,"AAAAABfdX/A=")</f>
        <v>#VALUE!</v>
      </c>
      <c r="IH14" t="e">
        <f>AND(Sheet2!B25,"AAAAABfdX/E=")</f>
        <v>#VALUE!</v>
      </c>
      <c r="II14">
        <f>IF(Sheet2!26:26,"AAAAABfdX/I=",0)</f>
        <v>0</v>
      </c>
      <c r="IJ14" t="e">
        <f>AND(Sheet2!A26,"AAAAABfdX/M=")</f>
        <v>#VALUE!</v>
      </c>
      <c r="IK14" t="e">
        <f>AND(Sheet2!B26,"AAAAABfdX/Q=")</f>
        <v>#VALUE!</v>
      </c>
      <c r="IL14">
        <f>IF(Sheet2!27:27,"AAAAABfdX/U=",0)</f>
        <v>0</v>
      </c>
      <c r="IM14" t="e">
        <f>AND(Sheet2!A27,"AAAAABfdX/Y=")</f>
        <v>#VALUE!</v>
      </c>
      <c r="IN14" t="e">
        <f>AND(Sheet2!B27,"AAAAABfdX/c=")</f>
        <v>#VALUE!</v>
      </c>
      <c r="IO14">
        <f>IF(Sheet2!28:28,"AAAAABfdX/g=",0)</f>
        <v>0</v>
      </c>
      <c r="IP14" t="e">
        <f>AND(Sheet2!A28,"AAAAABfdX/k=")</f>
        <v>#VALUE!</v>
      </c>
      <c r="IQ14" t="e">
        <f>AND(Sheet2!B28,"AAAAABfdX/o=")</f>
        <v>#VALUE!</v>
      </c>
      <c r="IR14">
        <f>IF(Sheet2!29:29,"AAAAABfdX/s=",0)</f>
        <v>0</v>
      </c>
      <c r="IS14" t="e">
        <f>AND(Sheet2!A29,"AAAAABfdX/w=")</f>
        <v>#VALUE!</v>
      </c>
      <c r="IT14" t="e">
        <f>AND(Sheet2!B29,"AAAAABfdX/0=")</f>
        <v>#VALUE!</v>
      </c>
      <c r="IU14">
        <f>IF(Sheet2!30:30,"AAAAABfdX/4=",0)</f>
        <v>0</v>
      </c>
      <c r="IV14" t="e">
        <f>AND(Sheet2!A30,"AAAAABfdX/8=")</f>
        <v>#VALUE!</v>
      </c>
    </row>
    <row r="15" spans="1:256">
      <c r="A15" t="e">
        <f>AND(Sheet2!B30,"AAAAAHPUtgA=")</f>
        <v>#VALUE!</v>
      </c>
      <c r="B15" t="str">
        <f>IF(Sheet2!31:31,"AAAAAHPUtgE=",0)</f>
        <v>AAAAAHPUtgE=</v>
      </c>
      <c r="C15" t="e">
        <f>AND(Sheet2!A31,"AAAAAHPUtgI=")</f>
        <v>#VALUE!</v>
      </c>
      <c r="D15" t="e">
        <f>AND(Sheet2!B31,"AAAAAHPUtgM=")</f>
        <v>#VALUE!</v>
      </c>
      <c r="E15">
        <f>IF(Sheet2!32:32,"AAAAAHPUtgQ=",0)</f>
        <v>0</v>
      </c>
      <c r="F15" t="e">
        <f>AND(Sheet2!A32,"AAAAAHPUtgU=")</f>
        <v>#VALUE!</v>
      </c>
      <c r="G15" t="e">
        <f>AND(Sheet2!B32,"AAAAAHPUtgY=")</f>
        <v>#VALUE!</v>
      </c>
      <c r="H15">
        <f>IF(Sheet2!33:33,"AAAAAHPUtgc=",0)</f>
        <v>0</v>
      </c>
      <c r="I15" t="e">
        <f>AND(Sheet2!A33,"AAAAAHPUtgg=")</f>
        <v>#VALUE!</v>
      </c>
      <c r="J15" t="e">
        <f>AND(Sheet2!B33,"AAAAAHPUtgk=")</f>
        <v>#VALUE!</v>
      </c>
      <c r="K15">
        <f>IF(Sheet2!34:34,"AAAAAHPUtgo=",0)</f>
        <v>0</v>
      </c>
      <c r="L15" t="e">
        <f>AND(Sheet2!A34,"AAAAAHPUtgs=")</f>
        <v>#VALUE!</v>
      </c>
      <c r="M15" t="e">
        <f>AND(Sheet2!B34,"AAAAAHPUtgw=")</f>
        <v>#VALUE!</v>
      </c>
      <c r="N15">
        <f>IF(Sheet2!35:35,"AAAAAHPUtg0=",0)</f>
        <v>0</v>
      </c>
      <c r="O15" t="e">
        <f>AND(Sheet2!A35,"AAAAAHPUtg4=")</f>
        <v>#VALUE!</v>
      </c>
      <c r="P15" t="e">
        <f>AND(Sheet2!B35,"AAAAAHPUtg8=")</f>
        <v>#VALUE!</v>
      </c>
      <c r="Q15">
        <f>IF(Sheet2!36:36,"AAAAAHPUthA=",0)</f>
        <v>0</v>
      </c>
      <c r="R15" t="e">
        <f>AND(Sheet2!A36,"AAAAAHPUthE=")</f>
        <v>#VALUE!</v>
      </c>
      <c r="S15" t="e">
        <f>AND(Sheet2!B36,"AAAAAHPUthI=")</f>
        <v>#VALUE!</v>
      </c>
      <c r="T15">
        <f>IF(Sheet2!37:37,"AAAAAHPUthM=",0)</f>
        <v>0</v>
      </c>
      <c r="U15" t="e">
        <f>AND(Sheet2!A37,"AAAAAHPUthQ=")</f>
        <v>#VALUE!</v>
      </c>
      <c r="V15" t="e">
        <f>AND(Sheet2!B37,"AAAAAHPUthU=")</f>
        <v>#VALUE!</v>
      </c>
      <c r="W15">
        <f>IF(Sheet2!38:38,"AAAAAHPUthY=",0)</f>
        <v>0</v>
      </c>
      <c r="X15" t="e">
        <f>AND(Sheet2!A38,"AAAAAHPUthc=")</f>
        <v>#VALUE!</v>
      </c>
      <c r="Y15" t="e">
        <f>AND(Sheet2!B38,"AAAAAHPUthg=")</f>
        <v>#VALUE!</v>
      </c>
      <c r="Z15">
        <f>IF(Sheet2!39:39,"AAAAAHPUthk=",0)</f>
        <v>0</v>
      </c>
      <c r="AA15" t="e">
        <f>AND(Sheet2!A39,"AAAAAHPUtho=")</f>
        <v>#VALUE!</v>
      </c>
      <c r="AB15" t="e">
        <f>AND(Sheet2!B39,"AAAAAHPUths=")</f>
        <v>#VALUE!</v>
      </c>
      <c r="AC15">
        <f>IF(Sheet2!40:40,"AAAAAHPUthw=",0)</f>
        <v>0</v>
      </c>
      <c r="AD15" t="e">
        <f>AND(Sheet2!A40,"AAAAAHPUth0=")</f>
        <v>#VALUE!</v>
      </c>
      <c r="AE15" t="e">
        <f>AND(Sheet2!B40,"AAAAAHPUth4=")</f>
        <v>#VALUE!</v>
      </c>
      <c r="AF15">
        <f>IF(Sheet2!41:41,"AAAAAHPUth8=",0)</f>
        <v>0</v>
      </c>
      <c r="AG15" t="e">
        <f>AND(Sheet2!A41,"AAAAAHPUtiA=")</f>
        <v>#VALUE!</v>
      </c>
      <c r="AH15" t="e">
        <f>AND(Sheet2!B41,"AAAAAHPUtiE=")</f>
        <v>#VALUE!</v>
      </c>
      <c r="AI15">
        <f>IF(Sheet2!42:42,"AAAAAHPUtiI=",0)</f>
        <v>0</v>
      </c>
      <c r="AJ15" t="e">
        <f>AND(Sheet2!A42,"AAAAAHPUtiM=")</f>
        <v>#VALUE!</v>
      </c>
      <c r="AK15" t="e">
        <f>AND(Sheet2!B42,"AAAAAHPUtiQ=")</f>
        <v>#VALUE!</v>
      </c>
      <c r="AL15">
        <f>IF(Sheet2!43:43,"AAAAAHPUtiU=",0)</f>
        <v>0</v>
      </c>
      <c r="AM15" t="e">
        <f>AND(Sheet2!A43,"AAAAAHPUtiY=")</f>
        <v>#VALUE!</v>
      </c>
      <c r="AN15" t="e">
        <f>AND(Sheet2!B43,"AAAAAHPUtic=")</f>
        <v>#VALUE!</v>
      </c>
      <c r="AO15">
        <f>IF(Sheet2!44:44,"AAAAAHPUtig=",0)</f>
        <v>0</v>
      </c>
      <c r="AP15" t="e">
        <f>AND(Sheet2!A44,"AAAAAHPUtik=")</f>
        <v>#VALUE!</v>
      </c>
      <c r="AQ15" t="e">
        <f>AND(Sheet2!B44,"AAAAAHPUtio=")</f>
        <v>#VALUE!</v>
      </c>
      <c r="AR15">
        <f>IF(Sheet2!45:45,"AAAAAHPUtis=",0)</f>
        <v>0</v>
      </c>
      <c r="AS15" t="e">
        <f>AND(Sheet2!A45,"AAAAAHPUtiw=")</f>
        <v>#VALUE!</v>
      </c>
      <c r="AT15" t="e">
        <f>AND(Sheet2!B45,"AAAAAHPUti0=")</f>
        <v>#VALUE!</v>
      </c>
      <c r="AU15" t="str">
        <f>IF(Sheet2!A:A,"AAAAAHPUti4=",0)</f>
        <v>AAAAAHPUti4=</v>
      </c>
      <c r="AV15" t="str">
        <f>IF(Sheet2!B:B,"AAAAAHPUti8=",0)</f>
        <v>AAAAAHPUti8=</v>
      </c>
      <c r="AW15">
        <f>IF(Sheet3!1:1,"AAAAAHPUtjA=",0)</f>
        <v>0</v>
      </c>
      <c r="AX15" t="e">
        <f>AND(Sheet3!A1,"AAAAAHPUtjE=")</f>
        <v>#VALUE!</v>
      </c>
      <c r="AY15">
        <f>IF(Sheet3!A:A,"AAAAAHPUtjI=",0)</f>
        <v>0</v>
      </c>
    </row>
    <row r="16" spans="1:256">
      <c r="A16" t="str">
        <f>IF(Sheet1!437:437,"AAAAAA66ywA=",0)</f>
        <v>AAAAAA66ywA=</v>
      </c>
      <c r="B16" t="e">
        <f>AND(Sheet1!A437,"AAAAAA66ywE=")</f>
        <v>#VALUE!</v>
      </c>
      <c r="C16" t="e">
        <f>AND(Sheet1!B437,"AAAAAA66ywI=")</f>
        <v>#VALUE!</v>
      </c>
      <c r="D16" t="e">
        <f>AND(Sheet1!C437,"AAAAAA66ywM=")</f>
        <v>#VALUE!</v>
      </c>
      <c r="E16" t="e">
        <f>AND(Sheet1!D437,"AAAAAA66ywQ=")</f>
        <v>#VALUE!</v>
      </c>
      <c r="F16" t="e">
        <f>AND(Sheet1!E437,"AAAAAA66ywU=")</f>
        <v>#VALUE!</v>
      </c>
      <c r="G16" t="e">
        <f>AND(Sheet1!F437,"AAAAAA66ywY=")</f>
        <v>#VALUE!</v>
      </c>
      <c r="H16" t="e">
        <f>AND(Sheet1!G437,"AAAAAA66ywc=")</f>
        <v>#VALUE!</v>
      </c>
    </row>
    <row r="17" spans="1:8">
      <c r="A17" t="str">
        <f>IF(Sheet1!438:438,"AAAAAH7k/wA=",0)</f>
        <v>AAAAAH7k/wA=</v>
      </c>
      <c r="B17" t="e">
        <f>AND(Sheet1!A438,"AAAAAH7k/wE=")</f>
        <v>#VALUE!</v>
      </c>
      <c r="C17" t="e">
        <f>AND(Sheet1!B438,"AAAAAH7k/wI=")</f>
        <v>#VALUE!</v>
      </c>
      <c r="D17" t="e">
        <f>AND(Sheet1!C438,"AAAAAH7k/wM=")</f>
        <v>#VALUE!</v>
      </c>
      <c r="E17" t="e">
        <f>AND(Sheet1!D438,"AAAAAH7k/wQ=")</f>
        <v>#VALUE!</v>
      </c>
      <c r="F17" t="e">
        <f>AND(Sheet1!E438,"AAAAAH7k/wU=")</f>
        <v>#VALUE!</v>
      </c>
      <c r="G17" t="e">
        <f>AND(Sheet1!F438,"AAAAAH7k/wY=")</f>
        <v>#VALUE!</v>
      </c>
      <c r="H17" t="e">
        <f>AND(Sheet1!G438,"AAAAAH7k/wc=")</f>
        <v>#VALUE!</v>
      </c>
    </row>
    <row r="18" spans="1:8">
      <c r="A18" t="str">
        <f>IF(Sheet1!439:439,"AAAAAH7/9wA=",0)</f>
        <v>AAAAAH7/9wA=</v>
      </c>
      <c r="B18" t="e">
        <f>AND(Sheet1!A439,"AAAAAH7/9wE=")</f>
        <v>#VALUE!</v>
      </c>
      <c r="C18" t="e">
        <f>AND(Sheet1!B439,"AAAAAH7/9wI=")</f>
        <v>#VALUE!</v>
      </c>
      <c r="D18" t="e">
        <f>AND(Sheet1!C439,"AAAAAH7/9wM=")</f>
        <v>#VALUE!</v>
      </c>
      <c r="E18" t="e">
        <f>AND(Sheet1!D439,"AAAAAH7/9wQ=")</f>
        <v>#VALUE!</v>
      </c>
      <c r="F18" t="e">
        <f>AND(Sheet1!E439,"AAAAAH7/9wU=")</f>
        <v>#VALUE!</v>
      </c>
      <c r="G18" t="e">
        <f>AND(Sheet1!F439,"AAAAAH7/9wY=")</f>
        <v>#VALUE!</v>
      </c>
      <c r="H18" t="e">
        <f>AND(Sheet1!G439,"AAAAAH7/9wc=")</f>
        <v>#VALUE!</v>
      </c>
    </row>
    <row r="19" spans="1:8">
      <c r="A19" t="str">
        <f>IF(Sheet1!440:440,"AAAAAHrbfwA=",0)</f>
        <v>AAAAAHrbfwA=</v>
      </c>
      <c r="B19" t="e">
        <f>AND(Sheet1!A440,"AAAAAHrbfwE=")</f>
        <v>#VALUE!</v>
      </c>
      <c r="C19" t="e">
        <f>AND(Sheet1!B440,"AAAAAHrbfwI=")</f>
        <v>#VALUE!</v>
      </c>
      <c r="D19" t="e">
        <f>AND(Sheet1!C440,"AAAAAHrbfwM=")</f>
        <v>#VALUE!</v>
      </c>
      <c r="E19" t="e">
        <f>AND(Sheet1!D440,"AAAAAHrbfwQ=")</f>
        <v>#VALUE!</v>
      </c>
      <c r="F19" t="e">
        <f>AND(Sheet1!E440,"AAAAAHrbfwU=")</f>
        <v>#VALUE!</v>
      </c>
      <c r="G19" t="e">
        <f>AND(Sheet1!F440,"AAAAAHrbfwY=")</f>
        <v>#VALUE!</v>
      </c>
      <c r="H19" t="e">
        <f>AND(Sheet1!G440,"AAAAAHrbfwc=")</f>
        <v>#VALUE!</v>
      </c>
    </row>
    <row r="20" spans="1:8">
      <c r="A20" t="str">
        <f>IF(Sheet1!441:441,"AAAAAD/97wA=",0)</f>
        <v>AAAAAD/97wA=</v>
      </c>
      <c r="B20" t="e">
        <f>AND(Sheet1!A441,"AAAAAD/97wE=")</f>
        <v>#VALUE!</v>
      </c>
      <c r="C20" t="e">
        <f>AND(Sheet1!B441,"AAAAAD/97wI=")</f>
        <v>#VALUE!</v>
      </c>
      <c r="D20" t="e">
        <f>AND(Sheet1!C441,"AAAAAD/97wM=")</f>
        <v>#VALUE!</v>
      </c>
      <c r="E20" t="e">
        <f>AND(Sheet1!D441,"AAAAAD/97wQ=")</f>
        <v>#VALUE!</v>
      </c>
      <c r="F20" t="e">
        <f>AND(Sheet1!E441,"AAAAAD/97wU=")</f>
        <v>#VALUE!</v>
      </c>
      <c r="G20" t="e">
        <f>AND(Sheet1!F441,"AAAAAD/97wY=")</f>
        <v>#VALUE!</v>
      </c>
      <c r="H20" t="e">
        <f>AND(Sheet1!G441,"AAAAAD/97wc=")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빌 게이츠</dc:creator>
  <cp:lastModifiedBy>snoopy</cp:lastModifiedBy>
  <dcterms:created xsi:type="dcterms:W3CDTF">2009-04-01T21:52:49Z</dcterms:created>
  <dcterms:modified xsi:type="dcterms:W3CDTF">2011-05-14T13:05:37Z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1tCdMNqItFSJf4uJjIN8sXwXf7WfYasJTtcVSzPz-mWc</vt:lpwstr>
  </property>
  <property fmtid="{D5CDD505-2E9C-101B-9397-08002B2CF9AE}" pid="4" name="Google.Documents.RevisionId">
    <vt:lpwstr>14474171549221921463</vt:lpwstr>
  </property>
  <property fmtid="{D5CDD505-2E9C-101B-9397-08002B2CF9AE}" pid="5" name="Google.Documents.PreviousRevisionId">
    <vt:lpwstr>01040465838740781215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